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7005" windowHeight="8100" activeTab="0"/>
  </bookViews>
  <sheets>
    <sheet name="Dem1" sheetId="1" r:id="rId1"/>
  </sheets>
  <externalReferences>
    <externalReference r:id="rId4"/>
    <externalReference r:id="rId5"/>
  </externalReferences>
  <definedNames>
    <definedName name="__123Graph_D" hidden="1">#REF!</definedName>
    <definedName name="_xlnm._FilterDatabase" localSheetId="0" hidden="1">'Dem1'!$A$20:$L$381</definedName>
    <definedName name="_Regression_Int" localSheetId="0" hidden="1">1</definedName>
    <definedName name="agriculture" localSheetId="0">'Dem1'!$E$14:$G$14</definedName>
    <definedName name="agrirec" localSheetId="0">'Dem1'!#REF!</definedName>
    <definedName name="are" localSheetId="0">'Dem1'!$D$338:$L$338</definedName>
    <definedName name="censusrec">#REF!</definedName>
    <definedName name="ch" localSheetId="0">'Dem1'!$D$274:$L$274</definedName>
    <definedName name="charged">#REF!</definedName>
    <definedName name="chCap" localSheetId="0">'Dem1'!$D$366:$L$366</definedName>
    <definedName name="chrec" localSheetId="0">'Dem1'!$D$380:$L$380</definedName>
    <definedName name="da">#REF!</definedName>
    <definedName name="ee">#REF!</definedName>
    <definedName name="fsw" localSheetId="0">'Dem1'!$D$328:$L$328</definedName>
    <definedName name="fswCap" localSheetId="0">'Dem1'!$D$375:$L$375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'Dem1'!$K$377</definedName>
    <definedName name="np">#REF!</definedName>
    <definedName name="Nutrition">#REF!</definedName>
    <definedName name="oap" localSheetId="0">'Dem1'!$D$354:$L$354</definedName>
    <definedName name="oges">#REF!</definedName>
    <definedName name="pension">#REF!</definedName>
    <definedName name="_xlnm.Print_Area" localSheetId="0">'Dem1'!$A$1:$L$381</definedName>
    <definedName name="_xlnm.Print_Titles" localSheetId="0">'Dem1'!$16:$19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'Dem1'!#REF!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'Dem1'!#REF!</definedName>
    <definedName name="swc" localSheetId="0">'Dem1'!$D$320:$L$320</definedName>
    <definedName name="swc">#REF!</definedName>
    <definedName name="swcrec" localSheetId="0">'Dem1'!#REF!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'Dem1'!#REF!</definedName>
    <definedName name="Z_239EE218_578E_4317_BEED_14D5D7089E27_.wvu.FilterData" localSheetId="0" hidden="1">'Dem1'!$A$1:$L$381</definedName>
    <definedName name="Z_239EE218_578E_4317_BEED_14D5D7089E27_.wvu.PrintArea" localSheetId="0" hidden="1">'Dem1'!$A$1:$L$378</definedName>
    <definedName name="Z_239EE218_578E_4317_BEED_14D5D7089E27_.wvu.PrintTitles" localSheetId="0" hidden="1">'Dem1'!$16:$19</definedName>
    <definedName name="Z_302A3EA3_AE96_11D5_A646_0050BA3D7AFD_.wvu.Cols" localSheetId="0" hidden="1">'Dem1'!#REF!</definedName>
    <definedName name="Z_302A3EA3_AE96_11D5_A646_0050BA3D7AFD_.wvu.FilterData" localSheetId="0" hidden="1">'Dem1'!$A$1:$L$381</definedName>
    <definedName name="Z_302A3EA3_AE96_11D5_A646_0050BA3D7AFD_.wvu.PrintArea" localSheetId="0" hidden="1">'Dem1'!$A$1:$L$378</definedName>
    <definedName name="Z_302A3EA3_AE96_11D5_A646_0050BA3D7AFD_.wvu.PrintTitles" localSheetId="0" hidden="1">'Dem1'!$16:$19</definedName>
    <definedName name="Z_36DBA021_0ECB_11D4_8064_004005726899_.wvu.Cols" localSheetId="0" hidden="1">'Dem1'!#REF!</definedName>
    <definedName name="Z_36DBA021_0ECB_11D4_8064_004005726899_.wvu.FilterData" localSheetId="0" hidden="1">'Dem1'!$A$1:$L$62</definedName>
    <definedName name="Z_36DBA021_0ECB_11D4_8064_004005726899_.wvu.PrintArea" localSheetId="0" hidden="1">'Dem1'!$A$1:$L$377</definedName>
    <definedName name="Z_36DBA021_0ECB_11D4_8064_004005726899_.wvu.PrintTitles" localSheetId="0" hidden="1">'Dem1'!$16:$19</definedName>
    <definedName name="Z_93EBE921_AE91_11D5_8685_004005726899_.wvu.Cols" localSheetId="0" hidden="1">'Dem1'!#REF!</definedName>
    <definedName name="Z_93EBE921_AE91_11D5_8685_004005726899_.wvu.FilterData" localSheetId="0" hidden="1">'Dem1'!$A$1:$L$62</definedName>
    <definedName name="Z_93EBE921_AE91_11D5_8685_004005726899_.wvu.PrintArea" localSheetId="0" hidden="1">'Dem1'!$A$1:$L$377</definedName>
    <definedName name="Z_93EBE921_AE91_11D5_8685_004005726899_.wvu.PrintTitles" localSheetId="0" hidden="1">'Dem1'!$16:$19</definedName>
    <definedName name="Z_94DA79C1_0FDE_11D5_9579_000021DAEEA2_.wvu.Cols" localSheetId="0" hidden="1">'Dem1'!#REF!</definedName>
    <definedName name="Z_94DA79C1_0FDE_11D5_9579_000021DAEEA2_.wvu.FilterData" localSheetId="0" hidden="1">'Dem1'!$C$21:$C$381</definedName>
    <definedName name="Z_94DA79C1_0FDE_11D5_9579_000021DAEEA2_.wvu.PrintArea" localSheetId="0" hidden="1">'Dem1'!$A$1:$L$377</definedName>
    <definedName name="Z_94DA79C1_0FDE_11D5_9579_000021DAEEA2_.wvu.PrintTitles" localSheetId="0" hidden="1">'Dem1'!$16:$19</definedName>
    <definedName name="Z_B4CB0970_161F_11D5_8064_004005726899_.wvu.FilterData" localSheetId="0" hidden="1">'Dem1'!$A$1:$L$62</definedName>
    <definedName name="Z_B4CB0987_161F_11D5_8064_004005726899_.wvu.FilterData" localSheetId="0" hidden="1">'Dem1'!$A$1:$L$62</definedName>
    <definedName name="Z_B4CB098E_161F_11D5_8064_004005726899_.wvu.FilterData" localSheetId="0" hidden="1">'Dem1'!$A$1:$L$62</definedName>
    <definedName name="Z_B4CB0997_161F_11D5_8064_004005726899_.wvu.FilterData" localSheetId="0" hidden="1">'Dem1'!$A$1:$L$62</definedName>
    <definedName name="Z_C868F8C3_16D7_11D5_A68D_81D6213F5331_.wvu.Cols" localSheetId="0" hidden="1">'Dem1'!#REF!</definedName>
    <definedName name="Z_C868F8C3_16D7_11D5_A68D_81D6213F5331_.wvu.FilterData" localSheetId="0" hidden="1">'Dem1'!$A$1:$L$62</definedName>
    <definedName name="Z_C868F8C3_16D7_11D5_A68D_81D6213F5331_.wvu.PrintArea" localSheetId="0" hidden="1">'Dem1'!$A$1:$L$377</definedName>
    <definedName name="Z_C868F8C3_16D7_11D5_A68D_81D6213F5331_.wvu.PrintTitles" localSheetId="0" hidden="1">'Dem1'!$16:$19</definedName>
    <definedName name="Z_D54C9B96_E403_11D5_96BD_004005726899_.wvu.FilterData" localSheetId="0" hidden="1">'Dem1'!$A$1:$L$62</definedName>
    <definedName name="Z_E5DF37BD_125C_11D5_8DC4_D0F5D88B3549_.wvu.Cols" localSheetId="0" hidden="1">'Dem1'!#REF!</definedName>
    <definedName name="Z_E5DF37BD_125C_11D5_8DC4_D0F5D88B3549_.wvu.FilterData" localSheetId="0" hidden="1">'Dem1'!$A$1:$L$62</definedName>
    <definedName name="Z_E5DF37BD_125C_11D5_8DC4_D0F5D88B3549_.wvu.PrintArea" localSheetId="0" hidden="1">'Dem1'!$A$1:$L$377</definedName>
    <definedName name="Z_E5DF37BD_125C_11D5_8DC4_D0F5D88B3549_.wvu.PrintTitles" localSheetId="0" hidden="1">'Dem1'!$16:$19</definedName>
    <definedName name="Z_F8ADACC1_164E_11D6_B603_000021DAEEA2_.wvu.Cols" localSheetId="0" hidden="1">'Dem1'!#REF!</definedName>
    <definedName name="Z_F8ADACC1_164E_11D6_B603_000021DAEEA2_.wvu.FilterData" localSheetId="0" hidden="1">'Dem1'!$A$1:$L$62</definedName>
    <definedName name="Z_F8ADACC1_164E_11D6_B603_000021DAEEA2_.wvu.PrintTitles" localSheetId="0" hidden="1">'Dem1'!$16:$19</definedName>
  </definedNames>
  <calcPr fullCalcOnLoad="1"/>
</workbook>
</file>

<file path=xl/comments1.xml><?xml version="1.0" encoding="utf-8"?>
<comments xmlns="http://schemas.openxmlformats.org/spreadsheetml/2006/main">
  <authors>
    <author>binod</author>
  </authors>
  <commentList>
    <comment ref="F308" authorId="0">
      <text>
        <r>
          <rPr>
            <b/>
            <sz val="8"/>
            <rFont val="Tahoma"/>
            <family val="2"/>
          </rPr>
          <t>binod:</t>
        </r>
        <r>
          <rPr>
            <sz val="8"/>
            <rFont val="Tahoma"/>
            <family val="2"/>
          </rPr>
          <t xml:space="preserve">
2 nos. employee</t>
        </r>
      </text>
    </comment>
  </commentList>
</comments>
</file>

<file path=xl/sharedStrings.xml><?xml version="1.0" encoding="utf-8"?>
<sst xmlns="http://schemas.openxmlformats.org/spreadsheetml/2006/main" count="589" uniqueCount="180">
  <si>
    <t>DEMAND  NO. 1</t>
  </si>
  <si>
    <t>Crop Husbandry</t>
  </si>
  <si>
    <t>Soil &amp; Water Conservation</t>
  </si>
  <si>
    <t>Agricultural Research &amp; Education</t>
  </si>
  <si>
    <t>Other Agricultural Programmes</t>
  </si>
  <si>
    <t>Capital Outlay on Crop Husbandry</t>
  </si>
  <si>
    <t>Capital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</si>
  <si>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</si>
  <si>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</si>
  <si>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</si>
  <si>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</si>
  <si>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</si>
  <si>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</si>
  <si>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</si>
  <si>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</si>
  <si>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</si>
  <si>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</si>
  <si>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</si>
  <si>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Agriculture Department</t>
  </si>
  <si>
    <t>Head Office Establishment</t>
  </si>
  <si>
    <t>01.44.01</t>
  </si>
  <si>
    <t>Salaries</t>
  </si>
  <si>
    <t>01.44.11</t>
  </si>
  <si>
    <t>01.44.13</t>
  </si>
  <si>
    <t>01.44.50</t>
  </si>
  <si>
    <t>01.44.51</t>
  </si>
  <si>
    <t>East District</t>
  </si>
  <si>
    <t>01.45.01</t>
  </si>
  <si>
    <t>01.45.11</t>
  </si>
  <si>
    <t>01.45.13</t>
  </si>
  <si>
    <t>01.45.51</t>
  </si>
  <si>
    <t>West District</t>
  </si>
  <si>
    <t>01.46.01</t>
  </si>
  <si>
    <t>01.46.11</t>
  </si>
  <si>
    <t>01.46.13</t>
  </si>
  <si>
    <t>01.46.51</t>
  </si>
  <si>
    <t>North District</t>
  </si>
  <si>
    <t>01.47.01</t>
  </si>
  <si>
    <t>01.47.11</t>
  </si>
  <si>
    <t>01.47.13</t>
  </si>
  <si>
    <t>01.47.50</t>
  </si>
  <si>
    <t>01.47.51</t>
  </si>
  <si>
    <t>South District</t>
  </si>
  <si>
    <t>01.48.01</t>
  </si>
  <si>
    <t>01.48.11</t>
  </si>
  <si>
    <t>01.48.13</t>
  </si>
  <si>
    <t>01.48.51</t>
  </si>
  <si>
    <t>Seeds</t>
  </si>
  <si>
    <t>Establishment</t>
  </si>
  <si>
    <t>60.00.01</t>
  </si>
  <si>
    <t>60.00.11</t>
  </si>
  <si>
    <t>60.00.13</t>
  </si>
  <si>
    <t>Seed Production</t>
  </si>
  <si>
    <t>61.00.71</t>
  </si>
  <si>
    <t>Farmer's Field Seed Production</t>
  </si>
  <si>
    <t>61.00.72</t>
  </si>
  <si>
    <t>Seed Testing and Certifications</t>
  </si>
  <si>
    <t>61.00.73</t>
  </si>
  <si>
    <t>Seed Processing and Distribution</t>
  </si>
  <si>
    <t>61.00.75</t>
  </si>
  <si>
    <t>Other Expenditure</t>
  </si>
  <si>
    <t>Agricultural Farms</t>
  </si>
  <si>
    <t>01.44.02</t>
  </si>
  <si>
    <t>Wages</t>
  </si>
  <si>
    <t>Travel Expenses</t>
  </si>
  <si>
    <t>Office Expenses</t>
  </si>
  <si>
    <t>01.44.27</t>
  </si>
  <si>
    <t>Minor Works</t>
  </si>
  <si>
    <t>Other Charges</t>
  </si>
  <si>
    <t>Motor Vehicles</t>
  </si>
  <si>
    <t>Manures and Fertilizers</t>
  </si>
  <si>
    <t>Agriculture Input Scheme</t>
  </si>
  <si>
    <t>62.44.01</t>
  </si>
  <si>
    <t>62.44.11</t>
  </si>
  <si>
    <t>62.44.13</t>
  </si>
  <si>
    <t>Rent, Rates &amp; Taxes</t>
  </si>
  <si>
    <t>Supplies and Materials</t>
  </si>
  <si>
    <t>62.44.51</t>
  </si>
  <si>
    <t>62.45.14</t>
  </si>
  <si>
    <t>62.45.50</t>
  </si>
  <si>
    <t>62.46.14</t>
  </si>
  <si>
    <t>62.46.50</t>
  </si>
  <si>
    <t>62.47.14</t>
  </si>
  <si>
    <t>62.48.14</t>
  </si>
  <si>
    <t>62.48.50</t>
  </si>
  <si>
    <t>Plant Protection</t>
  </si>
  <si>
    <t>01.44.16</t>
  </si>
  <si>
    <t>Publication, Exhibition &amp; Competitions</t>
  </si>
  <si>
    <t>01.45.50</t>
  </si>
  <si>
    <t>Agricultural Economics &amp; Statistics</t>
  </si>
  <si>
    <t>01.81.50</t>
  </si>
  <si>
    <t>01.82.50</t>
  </si>
  <si>
    <t>Agricultural Engineering</t>
  </si>
  <si>
    <t>60.00.21</t>
  </si>
  <si>
    <t>60.00.50</t>
  </si>
  <si>
    <t>00.00.71</t>
  </si>
  <si>
    <t>Agricultural Implements</t>
  </si>
  <si>
    <t>Soil Testing</t>
  </si>
  <si>
    <t>64.00.01</t>
  </si>
  <si>
    <t>64.00.11</t>
  </si>
  <si>
    <t>64.00.13</t>
  </si>
  <si>
    <t>64.00.50</t>
  </si>
  <si>
    <t>00.00.74</t>
  </si>
  <si>
    <t>01.46.50</t>
  </si>
  <si>
    <t>01.00.72</t>
  </si>
  <si>
    <t>01.00.73</t>
  </si>
  <si>
    <t>Soil and Water Conservation</t>
  </si>
  <si>
    <t>Research</t>
  </si>
  <si>
    <t>Others</t>
  </si>
  <si>
    <t>Other Programme (HYV Programme)</t>
  </si>
  <si>
    <t>01.00.87</t>
  </si>
  <si>
    <t>Movement of Seeds to North Eastern States including Sikkim (100% CSS)</t>
  </si>
  <si>
    <t>Macro Management (100%CSS)</t>
  </si>
  <si>
    <t>01.81.88</t>
  </si>
  <si>
    <t>Macro-Management in Agriculture</t>
  </si>
  <si>
    <t>CAPITAL SECTION</t>
  </si>
  <si>
    <t>01.44.72</t>
  </si>
  <si>
    <t>Building and Farm Structures</t>
  </si>
  <si>
    <t>Storage and Warehousing</t>
  </si>
  <si>
    <t>Rural Godown Programmes</t>
  </si>
  <si>
    <t>44</t>
  </si>
  <si>
    <t>Capital Outlay on Food, Storage and Warehousing</t>
  </si>
  <si>
    <t>01.44.88</t>
  </si>
  <si>
    <t>Planning, Monitoring and Evaluation</t>
  </si>
  <si>
    <t>01.83.50</t>
  </si>
  <si>
    <t>Organic Farming</t>
  </si>
  <si>
    <t>65.44.51</t>
  </si>
  <si>
    <t>Development &amp; Strengthening of Infrastructural facility for production and distribution of quality seeds (100%CSS)</t>
  </si>
  <si>
    <t>61.00.76</t>
  </si>
  <si>
    <t>National Project for Organic Farming in North Eastern States (100%CSS)</t>
  </si>
  <si>
    <t>65.44.82</t>
  </si>
  <si>
    <t>01.44.89</t>
  </si>
  <si>
    <t>00.44.72</t>
  </si>
  <si>
    <t>Food, Storage and Warehousing</t>
  </si>
  <si>
    <t>Food</t>
  </si>
  <si>
    <t>Capacity Building/ Training</t>
  </si>
  <si>
    <t>01.003</t>
  </si>
  <si>
    <t>Training</t>
  </si>
  <si>
    <t>FOOD SECURITY AND AGRICULTURE DEVELOPMENT</t>
  </si>
  <si>
    <t>II. Details of the estimates and the heads under which this grant will be accounted for:</t>
  </si>
  <si>
    <t>Extension and Farmers' Training</t>
  </si>
  <si>
    <t>65.44.83</t>
  </si>
  <si>
    <t>Double Cropping in Sikkim (NEC)</t>
  </si>
  <si>
    <t>01.00.89</t>
  </si>
  <si>
    <t>Establishment of AGRISNET (100% CSS)</t>
  </si>
  <si>
    <t>Creation of Seed Infrastructure Facilities  
(100% CSS)</t>
  </si>
  <si>
    <t>C - Economic Services (a) Agriculture and Allied Activities</t>
  </si>
  <si>
    <t>Others Expenditure</t>
  </si>
  <si>
    <t>Deduct Recoveries of Overpayments</t>
  </si>
  <si>
    <t>Establishment of Agency for Reporting Agriculture Statistics (100%CSS)</t>
  </si>
  <si>
    <t>Adaptive Trials</t>
  </si>
  <si>
    <t>C - Capital Accounts of Economic Services</t>
  </si>
  <si>
    <t>(a) Capital Account on Agriculture and Allied Activities</t>
  </si>
  <si>
    <t>Revenue</t>
  </si>
  <si>
    <t>Agricultural Census Programme 
(100% CSS)</t>
  </si>
  <si>
    <t>01.44.91</t>
  </si>
  <si>
    <t>Demonstration of Agriculture Equipment 
at Farmers Field (100% CSS)</t>
  </si>
  <si>
    <t>2010-11</t>
  </si>
  <si>
    <t>Promotion and Strengthening of Agri Mechanisation through Testing, Training and Demonstration (100%CSS)</t>
  </si>
  <si>
    <t>Capital Outlay on Food, Storage and 
Warehousing</t>
  </si>
  <si>
    <t>2011-12</t>
  </si>
  <si>
    <t>Rastriya Krishi Vikash Yojana (ACA)</t>
  </si>
  <si>
    <t>(In Thousands of Rupees)</t>
  </si>
  <si>
    <t>2012-13</t>
  </si>
  <si>
    <t>I. Estimate of the amount required in the year ending 31st March, 2013 to defray the charges in respect of Food Security and Agriculture Development</t>
  </si>
  <si>
    <t>01.44.71</t>
  </si>
  <si>
    <t>Agriculture Development &amp; Farmer's Welfare Board</t>
  </si>
  <si>
    <t>Machinery and  Equipments</t>
  </si>
  <si>
    <t>Strengthening and Modernisation of Pest Management Approach (100% CSS)</t>
  </si>
  <si>
    <t>Post Harvesting Technology and Management (100% CSS)</t>
  </si>
  <si>
    <t>Demonstration Components</t>
  </si>
  <si>
    <t>01.71.52</t>
  </si>
  <si>
    <t>HCM's package for Dry and Backward Area for various GPUs</t>
  </si>
  <si>
    <t>CM's package for Dry and Backward Area for various GPUs</t>
  </si>
  <si>
    <t>61.00.77</t>
  </si>
  <si>
    <t>Price Support to farmers</t>
  </si>
  <si>
    <t>01.44.92</t>
  </si>
  <si>
    <t>01.44.73</t>
  </si>
  <si>
    <t>Land Compensation</t>
  </si>
  <si>
    <t>State Agricultural Management and Extension Training Institute (SAMETI) (State Share)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</si>
</sst>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.00\ _k_r_-;\-* #,##0.00\ _k_r_-;_-* &quot;-&quot;??\ _k_r_-;_-@_-"/>
    <numFmt numFmtId="179" formatCode="0_)"/>
    <numFmt numFmtId="180" formatCode="00#"/>
    <numFmt numFmtId="181" formatCode="0#"/>
    <numFmt numFmtId="182" formatCode="0##"/>
    <numFmt numFmtId="183" formatCode="##"/>
    <numFmt numFmtId="184" formatCode="0000##"/>
    <numFmt numFmtId="185" formatCode="00000#"/>
    <numFmt numFmtId="186" formatCode="00.00#"/>
    <numFmt numFmtId="187" formatCode="00.00.##"/>
    <numFmt numFmtId="188" formatCode="00.###"/>
    <numFmt numFmtId="189" formatCode="00.#00"/>
    <numFmt numFmtId="190" formatCode="##.000"/>
    <numFmt numFmtId="191" formatCode="0_);\(0\)"/>
    <numFmt numFmtId="192" formatCode="_(* #,##0_);_(* \(#,##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_);_(* \(#,##0.0\);_(* &quot;-&quot;??_);_(@_)"/>
    <numFmt numFmtId="198" formatCode="0;[Red]0"/>
  </numFmts>
  <fonts count="28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9" fontId="3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60" applyFont="1" applyFill="1" applyBorder="1" applyAlignment="1" applyProtection="1">
      <alignment horizontal="right" vertical="top" wrapText="1"/>
      <protection/>
    </xf>
    <xf numFmtId="0" fontId="4" fillId="0" borderId="0" xfId="60" applyFont="1" applyFill="1" applyBorder="1" applyAlignment="1" applyProtection="1">
      <alignment horizontal="left"/>
      <protection/>
    </xf>
    <xf numFmtId="0" fontId="4" fillId="0" borderId="0" xfId="60" applyFont="1" applyFill="1" applyBorder="1" applyProtection="1">
      <alignment/>
      <protection/>
    </xf>
    <xf numFmtId="0" fontId="4" fillId="0" borderId="0" xfId="60" applyNumberFormat="1" applyFont="1" applyFill="1" applyBorder="1" applyProtection="1">
      <alignment/>
      <protection/>
    </xf>
    <xf numFmtId="0" fontId="4" fillId="0" borderId="0" xfId="60" applyFont="1" applyFill="1" applyProtection="1">
      <alignment/>
      <protection/>
    </xf>
    <xf numFmtId="0" fontId="5" fillId="0" borderId="0" xfId="60" applyFont="1" applyFill="1" applyBorder="1" applyAlignment="1" applyProtection="1">
      <alignment horizontal="left"/>
      <protection/>
    </xf>
    <xf numFmtId="0" fontId="5" fillId="0" borderId="0" xfId="60" applyFont="1" applyFill="1" applyBorder="1" applyAlignment="1" applyProtection="1">
      <alignment horizontal="right"/>
      <protection/>
    </xf>
    <xf numFmtId="0" fontId="5" fillId="0" borderId="0" xfId="60" applyFont="1" applyFill="1" applyBorder="1" applyAlignment="1" applyProtection="1">
      <alignment horizontal="center"/>
      <protection/>
    </xf>
    <xf numFmtId="0" fontId="5" fillId="0" borderId="0" xfId="60" applyNumberFormat="1" applyFont="1" applyFill="1" applyBorder="1" applyAlignment="1" applyProtection="1">
      <alignment horizontal="center"/>
      <protection/>
    </xf>
    <xf numFmtId="0" fontId="4" fillId="0" borderId="0" xfId="60" applyFont="1" applyFill="1" applyAlignment="1" applyProtection="1">
      <alignment horizontal="left" vertical="top" wrapText="1"/>
      <protection/>
    </xf>
    <xf numFmtId="0" fontId="4" fillId="0" borderId="0" xfId="60" applyFont="1" applyFill="1" applyAlignment="1" applyProtection="1">
      <alignment horizontal="right" vertical="top" wrapText="1"/>
      <protection/>
    </xf>
    <xf numFmtId="0" fontId="4" fillId="0" borderId="0" xfId="60" applyFont="1" applyFill="1" applyBorder="1" applyAlignment="1" applyProtection="1">
      <alignment horizontal="left" vertical="top" wrapText="1"/>
      <protection/>
    </xf>
    <xf numFmtId="0" fontId="4" fillId="0" borderId="0" xfId="60" applyFont="1" applyFill="1" applyBorder="1" applyAlignment="1" applyProtection="1">
      <alignment horizontal="left" vertical="top"/>
      <protection/>
    </xf>
    <xf numFmtId="0" fontId="4" fillId="0" borderId="0" xfId="60" applyNumberFormat="1" applyFont="1" applyFill="1" applyBorder="1" applyAlignment="1" applyProtection="1">
      <alignment horizontal="left"/>
      <protection/>
    </xf>
    <xf numFmtId="0" fontId="4" fillId="0" borderId="0" xfId="60" applyFont="1" applyFill="1" applyBorder="1" applyAlignment="1" applyProtection="1">
      <alignment/>
      <protection/>
    </xf>
    <xf numFmtId="0" fontId="4" fillId="0" borderId="0" xfId="60" applyFont="1" applyFill="1" applyAlignment="1" applyProtection="1">
      <alignment horizontal="left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Protection="1">
      <alignment/>
      <protection/>
    </xf>
    <xf numFmtId="0" fontId="5" fillId="0" borderId="0" xfId="60" applyNumberFormat="1" applyFont="1" applyFill="1" applyBorder="1" applyProtection="1">
      <alignment/>
      <protection/>
    </xf>
    <xf numFmtId="0" fontId="5" fillId="0" borderId="0" xfId="60" applyNumberFormat="1" applyFont="1" applyFill="1" applyBorder="1" applyAlignment="1" applyProtection="1">
      <alignment horizontal="right"/>
      <protection/>
    </xf>
    <xf numFmtId="0" fontId="4" fillId="0" borderId="10" xfId="59" applyFont="1" applyFill="1" applyBorder="1" applyAlignment="1" applyProtection="1">
      <alignment horizontal="left"/>
      <protection/>
    </xf>
    <xf numFmtId="0" fontId="4" fillId="0" borderId="10" xfId="59" applyNumberFormat="1" applyFont="1" applyFill="1" applyBorder="1" applyProtection="1">
      <alignment/>
      <protection/>
    </xf>
    <xf numFmtId="0" fontId="4" fillId="0" borderId="10" xfId="60" applyNumberFormat="1" applyFont="1" applyFill="1" applyBorder="1" applyProtection="1">
      <alignment/>
      <protection/>
    </xf>
    <xf numFmtId="0" fontId="6" fillId="0" borderId="10" xfId="59" applyNumberFormat="1" applyFont="1" applyFill="1" applyBorder="1" applyProtection="1">
      <alignment/>
      <protection/>
    </xf>
    <xf numFmtId="0" fontId="7" fillId="0" borderId="10" xfId="59" applyNumberFormat="1" applyFont="1" applyFill="1" applyBorder="1" applyAlignment="1" applyProtection="1">
      <alignment horizontal="right"/>
      <protection/>
    </xf>
    <xf numFmtId="0" fontId="4" fillId="0" borderId="11" xfId="60" applyFont="1" applyFill="1" applyBorder="1" applyAlignment="1" applyProtection="1">
      <alignment horizontal="left" vertical="top" wrapText="1"/>
      <protection/>
    </xf>
    <xf numFmtId="0" fontId="4" fillId="0" borderId="11" xfId="60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Border="1" applyAlignment="1" applyProtection="1">
      <alignment horizontal="left"/>
      <protection/>
    </xf>
    <xf numFmtId="0" fontId="4" fillId="0" borderId="10" xfId="60" applyFont="1" applyFill="1" applyBorder="1" applyAlignment="1" applyProtection="1">
      <alignment horizontal="left" vertical="top" wrapText="1"/>
      <protection/>
    </xf>
    <xf numFmtId="0" fontId="4" fillId="0" borderId="10" xfId="60" applyFont="1" applyFill="1" applyBorder="1" applyAlignment="1" applyProtection="1">
      <alignment horizontal="right" vertical="top" wrapText="1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5" fillId="0" borderId="0" xfId="60" applyFont="1" applyFill="1" applyBorder="1" applyAlignment="1" applyProtection="1">
      <alignment horizontal="left" vertical="top" wrapText="1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1" fontId="5" fillId="0" borderId="0" xfId="60" applyNumberFormat="1" applyFont="1" applyFill="1" applyBorder="1" applyAlignment="1" applyProtection="1">
      <alignment horizontal="right" vertical="top" wrapText="1"/>
      <protection/>
    </xf>
    <xf numFmtId="186" fontId="5" fillId="0" borderId="0" xfId="60" applyNumberFormat="1" applyFont="1" applyFill="1" applyBorder="1" applyAlignment="1" applyProtection="1">
      <alignment horizontal="right" vertical="top" wrapText="1"/>
      <protection/>
    </xf>
    <xf numFmtId="181" fontId="4" fillId="0" borderId="0" xfId="60" applyNumberFormat="1" applyFont="1" applyFill="1" applyBorder="1" applyAlignment="1" applyProtection="1">
      <alignment horizontal="right" vertical="top" wrapText="1"/>
      <protection/>
    </xf>
    <xf numFmtId="185" fontId="4" fillId="0" borderId="0" xfId="60" applyNumberFormat="1" applyFont="1" applyFill="1" applyBorder="1" applyAlignment="1" applyProtection="1">
      <alignment horizontal="right" vertical="top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1" fontId="4" fillId="0" borderId="0" xfId="60" applyNumberFormat="1" applyFont="1" applyFill="1" applyBorder="1" applyAlignment="1" applyProtection="1">
      <alignment horizontal="right" vertical="top" wrapText="1"/>
      <protection/>
    </xf>
    <xf numFmtId="185" fontId="4" fillId="0" borderId="10" xfId="60" applyNumberFormat="1" applyFont="1" applyFill="1" applyBorder="1" applyAlignment="1" applyProtection="1">
      <alignment horizontal="right" vertical="top" wrapText="1"/>
      <protection/>
    </xf>
    <xf numFmtId="180" fontId="5" fillId="0" borderId="0" xfId="60" applyNumberFormat="1" applyFont="1" applyFill="1" applyBorder="1" applyAlignment="1" applyProtection="1">
      <alignment horizontal="right" vertical="top" wrapText="1"/>
      <protection/>
    </xf>
    <xf numFmtId="0" fontId="5" fillId="0" borderId="0" xfId="60" applyFont="1" applyFill="1" applyBorder="1" applyAlignment="1" applyProtection="1">
      <alignment horizontal="right" vertical="top" wrapText="1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188" fontId="5" fillId="0" borderId="0" xfId="60" applyNumberFormat="1" applyFont="1" applyFill="1" applyBorder="1" applyAlignment="1" applyProtection="1">
      <alignment horizontal="right" vertical="top" wrapText="1"/>
      <protection/>
    </xf>
    <xf numFmtId="0" fontId="5" fillId="0" borderId="10" xfId="60" applyFont="1" applyFill="1" applyBorder="1" applyAlignment="1" applyProtection="1">
      <alignment horizontal="left" vertical="top" wrapText="1"/>
      <protection/>
    </xf>
    <xf numFmtId="185" fontId="4" fillId="0" borderId="0" xfId="57" applyNumberFormat="1" applyFont="1" applyFill="1" applyBorder="1" applyAlignment="1" applyProtection="1">
      <alignment horizontal="right" vertical="justify"/>
      <protection/>
    </xf>
    <xf numFmtId="0" fontId="4" fillId="0" borderId="0" xfId="57" applyFont="1" applyFill="1" applyBorder="1" applyAlignment="1" applyProtection="1">
      <alignment horizontal="left" vertical="justify" wrapText="1"/>
      <protection/>
    </xf>
    <xf numFmtId="182" fontId="4" fillId="0" borderId="0" xfId="60" applyNumberFormat="1" applyFont="1" applyFill="1" applyBorder="1" applyAlignment="1" applyProtection="1">
      <alignment horizontal="right" vertical="top" wrapText="1"/>
      <protection/>
    </xf>
    <xf numFmtId="183" fontId="4" fillId="0" borderId="0" xfId="60" applyNumberFormat="1" applyFont="1" applyFill="1" applyBorder="1" applyAlignment="1" applyProtection="1">
      <alignment horizontal="right" vertical="top" wrapText="1"/>
      <protection/>
    </xf>
    <xf numFmtId="179" fontId="4" fillId="0" borderId="0" xfId="61" applyFont="1" applyFill="1" applyBorder="1" applyAlignment="1" applyProtection="1">
      <alignment horizontal="left" vertical="top" wrapText="1"/>
      <protection/>
    </xf>
    <xf numFmtId="0" fontId="4" fillId="0" borderId="11" xfId="60" applyNumberFormat="1" applyFont="1" applyFill="1" applyBorder="1" applyAlignment="1" applyProtection="1">
      <alignment horizontal="right"/>
      <protection/>
    </xf>
    <xf numFmtId="189" fontId="5" fillId="0" borderId="0" xfId="60" applyNumberFormat="1" applyFont="1" applyFill="1" applyBorder="1" applyAlignment="1" applyProtection="1">
      <alignment horizontal="right" vertical="top" wrapText="1"/>
      <protection/>
    </xf>
    <xf numFmtId="0" fontId="4" fillId="0" borderId="0" xfId="60" applyNumberFormat="1" applyFont="1" applyFill="1" applyBorder="1" applyAlignment="1" applyProtection="1">
      <alignment horizontal="right" vertical="top" wrapText="1"/>
      <protection/>
    </xf>
    <xf numFmtId="49" fontId="5" fillId="0" borderId="0" xfId="60" applyNumberFormat="1" applyFont="1" applyFill="1" applyBorder="1" applyAlignment="1" applyProtection="1">
      <alignment horizontal="right" vertical="top" wrapText="1"/>
      <protection/>
    </xf>
    <xf numFmtId="184" fontId="4" fillId="0" borderId="0" xfId="60" applyNumberFormat="1" applyFont="1" applyFill="1" applyBorder="1" applyAlignment="1" applyProtection="1">
      <alignment horizontal="right" vertical="top" wrapText="1"/>
      <protection/>
    </xf>
    <xf numFmtId="190" fontId="5" fillId="0" borderId="0" xfId="60" applyNumberFormat="1" applyFont="1" applyFill="1" applyBorder="1" applyAlignment="1" applyProtection="1">
      <alignment horizontal="right" vertical="top" wrapText="1"/>
      <protection/>
    </xf>
    <xf numFmtId="0" fontId="4" fillId="0" borderId="12" xfId="60" applyFont="1" applyFill="1" applyBorder="1" applyAlignment="1" applyProtection="1">
      <alignment horizontal="left" vertical="top" wrapText="1"/>
      <protection/>
    </xf>
    <xf numFmtId="0" fontId="4" fillId="0" borderId="12" xfId="60" applyFont="1" applyFill="1" applyBorder="1" applyAlignment="1" applyProtection="1">
      <alignment horizontal="right" vertical="top" wrapText="1"/>
      <protection/>
    </xf>
    <xf numFmtId="0" fontId="5" fillId="0" borderId="12" xfId="60" applyFont="1" applyFill="1" applyBorder="1" applyAlignment="1" applyProtection="1">
      <alignment horizontal="left" vertical="top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186" fontId="5" fillId="0" borderId="10" xfId="60" applyNumberFormat="1" applyFont="1" applyFill="1" applyBorder="1" applyAlignment="1" applyProtection="1">
      <alignment horizontal="right" vertical="top" wrapText="1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5" fillId="0" borderId="0" xfId="60" applyFont="1" applyFill="1" applyBorder="1" applyAlignment="1" applyProtection="1">
      <alignment horizontal="left" vertical="top"/>
      <protection/>
    </xf>
    <xf numFmtId="49" fontId="4" fillId="0" borderId="0" xfId="60" applyNumberFormat="1" applyFont="1" applyFill="1" applyBorder="1" applyAlignment="1" applyProtection="1">
      <alignment horizontal="right" vertical="top" wrapText="1"/>
      <protection/>
    </xf>
    <xf numFmtId="0" fontId="4" fillId="0" borderId="12" xfId="60" applyNumberFormat="1" applyFont="1" applyFill="1" applyBorder="1" applyAlignment="1" applyProtection="1">
      <alignment horizontal="right"/>
      <protection/>
    </xf>
    <xf numFmtId="0" fontId="4" fillId="0" borderId="11" xfId="60" applyFont="1" applyFill="1" applyBorder="1" applyAlignment="1" applyProtection="1">
      <alignment vertical="top" wrapText="1"/>
      <protection/>
    </xf>
    <xf numFmtId="198" fontId="4" fillId="0" borderId="0" xfId="59" applyNumberFormat="1" applyFont="1" applyFill="1" applyBorder="1" applyAlignment="1" applyProtection="1">
      <alignment horizontal="right"/>
      <protection/>
    </xf>
    <xf numFmtId="198" fontId="4" fillId="0" borderId="0" xfId="60" applyNumberFormat="1" applyFont="1" applyFill="1" applyBorder="1" applyAlignment="1" applyProtection="1">
      <alignment horizontal="right"/>
      <protection/>
    </xf>
    <xf numFmtId="198" fontId="4" fillId="0" borderId="0" xfId="60" applyNumberFormat="1" applyFont="1" applyFill="1" applyBorder="1" applyAlignment="1" applyProtection="1">
      <alignment horizontal="left"/>
      <protection/>
    </xf>
    <xf numFmtId="198" fontId="4" fillId="0" borderId="0" xfId="42" applyNumberFormat="1" applyFont="1" applyFill="1" applyBorder="1" applyAlignment="1" applyProtection="1">
      <alignment horizontal="right" wrapText="1"/>
      <protection/>
    </xf>
    <xf numFmtId="198" fontId="4" fillId="0" borderId="0" xfId="42" applyNumberFormat="1" applyFont="1" applyFill="1" applyBorder="1" applyAlignment="1" applyProtection="1">
      <alignment horizontal="right"/>
      <protection/>
    </xf>
    <xf numFmtId="198" fontId="4" fillId="0" borderId="11" xfId="60" applyNumberFormat="1" applyFont="1" applyFill="1" applyBorder="1" applyAlignment="1" applyProtection="1">
      <alignment horizontal="right"/>
      <protection/>
    </xf>
    <xf numFmtId="185" fontId="4" fillId="0" borderId="0" xfId="58" applyNumberFormat="1" applyFont="1" applyFill="1" applyBorder="1" applyAlignment="1">
      <alignment horizontal="right" vertical="top" wrapText="1"/>
      <protection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4" fillId="0" borderId="11" xfId="42" applyNumberFormat="1" applyFont="1" applyFill="1" applyBorder="1" applyAlignment="1" applyProtection="1">
      <alignment horizontal="right"/>
      <protection/>
    </xf>
    <xf numFmtId="0" fontId="4" fillId="0" borderId="13" xfId="42" applyNumberFormat="1" applyFont="1" applyFill="1" applyBorder="1" applyAlignment="1" applyProtection="1">
      <alignment horizontal="right" wrapText="1"/>
      <protection/>
    </xf>
    <xf numFmtId="0" fontId="4" fillId="0" borderId="0" xfId="60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/>
      <protection/>
    </xf>
    <xf numFmtId="185" fontId="4" fillId="0" borderId="11" xfId="60" applyNumberFormat="1" applyFont="1" applyFill="1" applyBorder="1" applyAlignment="1" applyProtection="1">
      <alignment horizontal="right" vertical="top" wrapText="1"/>
      <protection/>
    </xf>
    <xf numFmtId="187" fontId="4" fillId="0" borderId="10" xfId="60" applyNumberFormat="1" applyFont="1" applyFill="1" applyBorder="1" applyAlignment="1" applyProtection="1">
      <alignment horizontal="right" vertical="top" wrapText="1"/>
      <protection/>
    </xf>
    <xf numFmtId="187" fontId="4" fillId="0" borderId="0" xfId="60" applyNumberFormat="1" applyFont="1" applyFill="1" applyBorder="1" applyAlignment="1" applyProtection="1">
      <alignment horizontal="right" vertical="top" wrapText="1"/>
      <protection/>
    </xf>
    <xf numFmtId="0" fontId="4" fillId="0" borderId="0" xfId="58" applyFont="1" applyFill="1" applyBorder="1" applyAlignment="1" applyProtection="1">
      <alignment horizontal="left" vertical="top" wrapText="1"/>
      <protection/>
    </xf>
    <xf numFmtId="0" fontId="4" fillId="0" borderId="11" xfId="60" applyFont="1" applyFill="1" applyBorder="1" applyAlignment="1" applyProtection="1">
      <alignment vertical="top"/>
      <protection/>
    </xf>
    <xf numFmtId="1" fontId="4" fillId="0" borderId="10" xfId="60" applyNumberFormat="1" applyFont="1" applyFill="1" applyBorder="1" applyAlignment="1" applyProtection="1">
      <alignment horizontal="right" vertical="top" wrapText="1"/>
      <protection/>
    </xf>
    <xf numFmtId="179" fontId="4" fillId="0" borderId="10" xfId="61" applyFont="1" applyFill="1" applyBorder="1" applyAlignment="1" applyProtection="1">
      <alignment horizontal="left" vertical="top" wrapText="1"/>
      <protection/>
    </xf>
    <xf numFmtId="183" fontId="4" fillId="0" borderId="10" xfId="60" applyNumberFormat="1" applyFont="1" applyFill="1" applyBorder="1" applyAlignment="1" applyProtection="1">
      <alignment horizontal="right" vertical="top" wrapText="1"/>
      <protection/>
    </xf>
    <xf numFmtId="181" fontId="4" fillId="0" borderId="10" xfId="60" applyNumberFormat="1" applyFont="1" applyFill="1" applyBorder="1" applyAlignment="1" applyProtection="1">
      <alignment horizontal="right" vertical="top" wrapText="1"/>
      <protection/>
    </xf>
    <xf numFmtId="0" fontId="4" fillId="0" borderId="0" xfId="59" applyNumberFormat="1" applyFont="1" applyFill="1" applyBorder="1" applyAlignment="1" applyProtection="1">
      <alignment horizontal="center"/>
      <protection/>
    </xf>
    <xf numFmtId="0" fontId="4" fillId="0" borderId="11" xfId="59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 03-04" xfId="57"/>
    <cellStyle name="Normal_budget for 03-04" xfId="58"/>
    <cellStyle name="Normal_BUDGET-2000" xfId="59"/>
    <cellStyle name="Normal_budgetDocNIC02-03" xfId="60"/>
    <cellStyle name="Normal_DEMAND5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dget%202004-05_2.6.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AFS-R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 transitionEvaluation="1" transitionEntry="1"/>
  <dimension ref="A1:L381"/>
  <sheetViews>
    <sheetView tabSelected="1" view="pageBreakPreview" zoomScaleSheetLayoutView="100" zoomScalePageLayoutView="0" workbookViewId="0" topLeftCell="A1">
      <selection activeCell="F259" sqref="F259"/>
    </sheetView>
  </sheetViews>
  <sheetFormatPr defaultColWidth="12.421875" defaultRowHeight="12.75"/>
  <cols>
    <col min="1" max="1" width="6.421875" style="10" customWidth="1"/>
    <col min="2" max="2" width="8.140625" style="11" customWidth="1"/>
    <col min="3" max="3" width="34.57421875" style="16" customWidth="1"/>
    <col min="4" max="4" width="8.57421875" style="18" customWidth="1"/>
    <col min="5" max="5" width="9.421875" style="18" customWidth="1"/>
    <col min="6" max="6" width="8.421875" style="5" customWidth="1"/>
    <col min="7" max="7" width="8.57421875" style="5" customWidth="1"/>
    <col min="8" max="8" width="8.57421875" style="18" customWidth="1"/>
    <col min="9" max="9" width="8.421875" style="18" customWidth="1"/>
    <col min="10" max="10" width="8.57421875" style="18" customWidth="1"/>
    <col min="11" max="11" width="9.140625" style="18" customWidth="1"/>
    <col min="12" max="12" width="8.421875" style="18" customWidth="1"/>
    <col min="13" max="16384" width="12.421875" style="5" customWidth="1"/>
  </cols>
  <sheetData>
    <row r="1" spans="1:12" ht="13.5" customHeight="1">
      <c r="A1" s="6"/>
      <c r="B1" s="7"/>
      <c r="C1" s="6"/>
      <c r="D1" s="9"/>
      <c r="E1" s="9" t="s">
        <v>0</v>
      </c>
      <c r="F1" s="8"/>
      <c r="G1" s="8"/>
      <c r="H1" s="9"/>
      <c r="I1" s="9"/>
      <c r="J1" s="9"/>
      <c r="K1" s="9"/>
      <c r="L1" s="9"/>
    </row>
    <row r="2" spans="1:12" ht="13.5" customHeight="1">
      <c r="A2" s="6"/>
      <c r="B2" s="7"/>
      <c r="C2" s="6"/>
      <c r="D2" s="9"/>
      <c r="E2" s="9" t="s">
        <v>138</v>
      </c>
      <c r="F2" s="8"/>
      <c r="G2" s="8"/>
      <c r="H2" s="9"/>
      <c r="I2" s="9"/>
      <c r="J2" s="9"/>
      <c r="K2" s="9"/>
      <c r="L2" s="9"/>
    </row>
    <row r="3" spans="1:12" ht="13.5" customHeight="1">
      <c r="A3" s="6"/>
      <c r="B3" s="7"/>
      <c r="C3" s="6"/>
      <c r="D3" s="9"/>
      <c r="E3" s="9"/>
      <c r="F3" s="8"/>
      <c r="G3" s="8"/>
      <c r="H3" s="9"/>
      <c r="I3" s="9"/>
      <c r="J3" s="9"/>
      <c r="K3" s="9"/>
      <c r="L3" s="9"/>
    </row>
    <row r="4" spans="3:12" ht="13.5" customHeight="1">
      <c r="C4" s="2"/>
      <c r="D4" s="17" t="s">
        <v>146</v>
      </c>
      <c r="E4" s="9">
        <v>2401</v>
      </c>
      <c r="F4" s="2" t="s">
        <v>1</v>
      </c>
      <c r="G4" s="3"/>
      <c r="H4" s="4"/>
      <c r="I4" s="4"/>
      <c r="J4" s="4"/>
      <c r="K4" s="4"/>
      <c r="L4" s="4"/>
    </row>
    <row r="5" spans="1:12" ht="13.5" customHeight="1">
      <c r="A5" s="12"/>
      <c r="B5" s="1"/>
      <c r="C5" s="2"/>
      <c r="D5" s="4"/>
      <c r="E5" s="9">
        <v>2402</v>
      </c>
      <c r="F5" s="2" t="s">
        <v>2</v>
      </c>
      <c r="G5" s="3"/>
      <c r="H5" s="4"/>
      <c r="I5" s="4"/>
      <c r="J5" s="4"/>
      <c r="K5" s="4"/>
      <c r="L5" s="4"/>
    </row>
    <row r="6" spans="1:12" ht="13.5" customHeight="1" hidden="1">
      <c r="A6" s="12"/>
      <c r="B6" s="1"/>
      <c r="C6" s="2"/>
      <c r="D6" s="4"/>
      <c r="E6" s="9">
        <v>2408</v>
      </c>
      <c r="F6" s="13" t="s">
        <v>133</v>
      </c>
      <c r="G6" s="3"/>
      <c r="H6" s="4"/>
      <c r="I6" s="4"/>
      <c r="J6" s="4"/>
      <c r="K6" s="4"/>
      <c r="L6" s="4"/>
    </row>
    <row r="7" spans="1:12" ht="13.5" customHeight="1">
      <c r="A7" s="12"/>
      <c r="B7" s="1"/>
      <c r="C7" s="2"/>
      <c r="D7" s="14"/>
      <c r="E7" s="9">
        <v>2415</v>
      </c>
      <c r="F7" s="2" t="s">
        <v>3</v>
      </c>
      <c r="G7" s="3"/>
      <c r="H7" s="14"/>
      <c r="I7" s="14"/>
      <c r="J7" s="14"/>
      <c r="K7" s="14"/>
      <c r="L7" s="14"/>
    </row>
    <row r="8" spans="1:12" ht="13.5" customHeight="1">
      <c r="A8" s="12"/>
      <c r="B8" s="1"/>
      <c r="C8" s="2"/>
      <c r="D8" s="14"/>
      <c r="E8" s="9">
        <v>2435</v>
      </c>
      <c r="F8" s="14" t="s">
        <v>4</v>
      </c>
      <c r="G8" s="4"/>
      <c r="H8" s="14"/>
      <c r="I8" s="14"/>
      <c r="J8" s="14"/>
      <c r="K8" s="14"/>
      <c r="L8" s="14"/>
    </row>
    <row r="9" spans="1:12" ht="13.5" customHeight="1">
      <c r="A9" s="12"/>
      <c r="B9" s="15"/>
      <c r="D9" s="17" t="s">
        <v>151</v>
      </c>
      <c r="E9" s="9"/>
      <c r="F9" s="14"/>
      <c r="G9" s="4"/>
      <c r="H9" s="14"/>
      <c r="I9" s="14"/>
      <c r="J9" s="14"/>
      <c r="K9" s="14"/>
      <c r="L9" s="14"/>
    </row>
    <row r="10" spans="2:12" ht="13.5" customHeight="1">
      <c r="B10" s="15"/>
      <c r="D10" s="17" t="s">
        <v>152</v>
      </c>
      <c r="E10" s="9">
        <v>4401</v>
      </c>
      <c r="F10" s="14" t="s">
        <v>5</v>
      </c>
      <c r="G10" s="4"/>
      <c r="H10" s="14"/>
      <c r="I10" s="14"/>
      <c r="J10" s="14"/>
      <c r="K10" s="14"/>
      <c r="L10" s="14"/>
    </row>
    <row r="11" spans="1:12" ht="13.5" customHeight="1">
      <c r="A11" s="12"/>
      <c r="B11" s="1"/>
      <c r="C11" s="2"/>
      <c r="D11" s="4"/>
      <c r="E11" s="9">
        <v>4408</v>
      </c>
      <c r="F11" s="14" t="s">
        <v>121</v>
      </c>
      <c r="G11" s="4"/>
      <c r="H11" s="14"/>
      <c r="I11" s="14"/>
      <c r="J11" s="14"/>
      <c r="K11" s="14"/>
      <c r="L11" s="14"/>
    </row>
    <row r="12" spans="1:12" ht="13.5" customHeight="1">
      <c r="A12" s="2" t="s">
        <v>164</v>
      </c>
      <c r="B12" s="1"/>
      <c r="C12" s="2"/>
      <c r="D12" s="14"/>
      <c r="F12" s="14"/>
      <c r="G12" s="4"/>
      <c r="H12" s="14"/>
      <c r="I12" s="14"/>
      <c r="J12" s="14"/>
      <c r="K12" s="4"/>
      <c r="L12" s="14"/>
    </row>
    <row r="13" spans="1:12" ht="13.5" customHeight="1">
      <c r="A13" s="12"/>
      <c r="B13" s="1"/>
      <c r="C13" s="2"/>
      <c r="D13" s="19"/>
      <c r="E13" s="20" t="s">
        <v>153</v>
      </c>
      <c r="F13" s="20" t="s">
        <v>6</v>
      </c>
      <c r="G13" s="20" t="s">
        <v>14</v>
      </c>
      <c r="H13" s="4"/>
      <c r="I13" s="4"/>
      <c r="J13" s="4"/>
      <c r="K13" s="4"/>
      <c r="L13" s="4"/>
    </row>
    <row r="14" spans="1:12" ht="13.5" customHeight="1">
      <c r="A14" s="12"/>
      <c r="B14" s="1"/>
      <c r="C14" s="2"/>
      <c r="D14" s="20" t="s">
        <v>7</v>
      </c>
      <c r="E14" s="19">
        <f>L355</f>
        <v>637491</v>
      </c>
      <c r="F14" s="19">
        <f>L376</f>
        <v>17001</v>
      </c>
      <c r="G14" s="19">
        <f>F14+E14</f>
        <v>654492</v>
      </c>
      <c r="H14" s="4"/>
      <c r="I14" s="4"/>
      <c r="J14" s="4"/>
      <c r="K14" s="4"/>
      <c r="L14" s="17"/>
    </row>
    <row r="15" spans="1:12" ht="13.5" customHeight="1">
      <c r="A15" s="2" t="s">
        <v>139</v>
      </c>
      <c r="B15" s="1"/>
      <c r="D15" s="4"/>
      <c r="E15" s="4"/>
      <c r="F15" s="4"/>
      <c r="G15" s="4"/>
      <c r="H15" s="4"/>
      <c r="I15" s="4"/>
      <c r="J15" s="4"/>
      <c r="K15" s="4"/>
      <c r="L15" s="4"/>
    </row>
    <row r="16" spans="1:12" ht="13.5" customHeight="1">
      <c r="A16" s="12"/>
      <c r="B16" s="1"/>
      <c r="C16" s="21"/>
      <c r="D16" s="22"/>
      <c r="E16" s="22"/>
      <c r="F16" s="22"/>
      <c r="G16" s="22"/>
      <c r="H16" s="22"/>
      <c r="I16" s="78"/>
      <c r="J16" s="23"/>
      <c r="K16" s="24"/>
      <c r="L16" s="25" t="s">
        <v>162</v>
      </c>
    </row>
    <row r="17" spans="1:12" ht="12.75">
      <c r="A17" s="26"/>
      <c r="B17" s="27"/>
      <c r="C17" s="28"/>
      <c r="D17" s="93" t="s">
        <v>8</v>
      </c>
      <c r="E17" s="93"/>
      <c r="F17" s="92" t="s">
        <v>9</v>
      </c>
      <c r="G17" s="92"/>
      <c r="H17" s="92" t="s">
        <v>10</v>
      </c>
      <c r="I17" s="92"/>
      <c r="J17" s="92" t="s">
        <v>9</v>
      </c>
      <c r="K17" s="92"/>
      <c r="L17" s="92"/>
    </row>
    <row r="18" spans="1:12" ht="12.75">
      <c r="A18" s="12"/>
      <c r="B18" s="1"/>
      <c r="C18" s="28" t="s">
        <v>11</v>
      </c>
      <c r="D18" s="92" t="s">
        <v>157</v>
      </c>
      <c r="E18" s="92"/>
      <c r="F18" s="92" t="s">
        <v>160</v>
      </c>
      <c r="G18" s="92"/>
      <c r="H18" s="92" t="s">
        <v>160</v>
      </c>
      <c r="I18" s="92"/>
      <c r="J18" s="92" t="s">
        <v>163</v>
      </c>
      <c r="K18" s="92"/>
      <c r="L18" s="92"/>
    </row>
    <row r="19" spans="1:12" ht="12.75">
      <c r="A19" s="29"/>
      <c r="B19" s="30"/>
      <c r="C19" s="21"/>
      <c r="D19" s="31" t="s">
        <v>12</v>
      </c>
      <c r="E19" s="31" t="s">
        <v>13</v>
      </c>
      <c r="F19" s="31" t="s">
        <v>12</v>
      </c>
      <c r="G19" s="31" t="s">
        <v>13</v>
      </c>
      <c r="H19" s="31" t="s">
        <v>12</v>
      </c>
      <c r="I19" s="31" t="s">
        <v>13</v>
      </c>
      <c r="J19" s="31" t="s">
        <v>12</v>
      </c>
      <c r="K19" s="31" t="s">
        <v>13</v>
      </c>
      <c r="L19" s="31" t="s">
        <v>14</v>
      </c>
    </row>
    <row r="20" spans="1:12" ht="12.75">
      <c r="A20" s="12"/>
      <c r="B20" s="1"/>
      <c r="C20" s="28"/>
      <c r="D20" s="32"/>
      <c r="E20" s="32"/>
      <c r="F20" s="32"/>
      <c r="G20" s="71"/>
      <c r="H20" s="71"/>
      <c r="I20" s="32"/>
      <c r="J20" s="32"/>
      <c r="K20" s="32"/>
      <c r="L20" s="32"/>
    </row>
    <row r="21" spans="1:12" ht="12.75">
      <c r="A21" s="12"/>
      <c r="B21" s="1"/>
      <c r="C21" s="33" t="s">
        <v>15</v>
      </c>
      <c r="D21" s="14"/>
      <c r="E21" s="14"/>
      <c r="F21" s="14"/>
      <c r="G21" s="72"/>
      <c r="H21" s="73"/>
      <c r="I21" s="14"/>
      <c r="J21" s="14"/>
      <c r="K21" s="14"/>
      <c r="L21" s="34"/>
    </row>
    <row r="22" spans="1:12" ht="12.75">
      <c r="A22" s="12" t="s">
        <v>16</v>
      </c>
      <c r="B22" s="35">
        <v>2401</v>
      </c>
      <c r="C22" s="33" t="s">
        <v>1</v>
      </c>
      <c r="D22" s="17"/>
      <c r="E22" s="17"/>
      <c r="F22" s="17"/>
      <c r="G22" s="72"/>
      <c r="H22" s="72"/>
      <c r="I22" s="17"/>
      <c r="J22" s="17"/>
      <c r="K22" s="17"/>
      <c r="L22" s="17"/>
    </row>
    <row r="23" spans="1:12" ht="12.75">
      <c r="A23" s="12"/>
      <c r="B23" s="36">
        <v>0.001</v>
      </c>
      <c r="C23" s="33" t="s">
        <v>17</v>
      </c>
      <c r="D23" s="17"/>
      <c r="E23" s="17"/>
      <c r="F23" s="17"/>
      <c r="G23" s="72"/>
      <c r="H23" s="72"/>
      <c r="I23" s="17"/>
      <c r="J23" s="17"/>
      <c r="K23" s="17"/>
      <c r="L23" s="17"/>
    </row>
    <row r="24" spans="1:12" ht="12.75">
      <c r="A24" s="12"/>
      <c r="B24" s="37">
        <v>1</v>
      </c>
      <c r="C24" s="12" t="s">
        <v>18</v>
      </c>
      <c r="D24" s="17"/>
      <c r="E24" s="17"/>
      <c r="F24" s="17"/>
      <c r="G24" s="72"/>
      <c r="H24" s="72"/>
      <c r="I24" s="17"/>
      <c r="J24" s="17"/>
      <c r="K24" s="17"/>
      <c r="L24" s="17"/>
    </row>
    <row r="25" spans="1:12" ht="12.75">
      <c r="A25" s="12"/>
      <c r="B25" s="1">
        <v>44</v>
      </c>
      <c r="C25" s="12" t="s">
        <v>19</v>
      </c>
      <c r="D25" s="17"/>
      <c r="E25" s="17"/>
      <c r="F25" s="17"/>
      <c r="G25" s="72"/>
      <c r="H25" s="72"/>
      <c r="I25" s="17"/>
      <c r="J25" s="39"/>
      <c r="K25" s="17"/>
      <c r="L25" s="17"/>
    </row>
    <row r="26" spans="1:12" ht="25.5">
      <c r="A26" s="12"/>
      <c r="B26" s="38" t="s">
        <v>20</v>
      </c>
      <c r="C26" s="12" t="s">
        <v>21</v>
      </c>
      <c r="D26" s="39">
        <v>98</v>
      </c>
      <c r="E26" s="39">
        <v>20008</v>
      </c>
      <c r="F26" s="39">
        <v>197</v>
      </c>
      <c r="G26" s="39">
        <v>20601</v>
      </c>
      <c r="H26" s="17">
        <v>372</v>
      </c>
      <c r="I26" s="17">
        <f>20601-649</f>
        <v>19952</v>
      </c>
      <c r="J26" s="18">
        <v>301</v>
      </c>
      <c r="K26" s="39">
        <v>19512</v>
      </c>
      <c r="L26" s="39">
        <f aca="true" t="shared" si="0" ref="L26:L31">SUM(J26:K26)</f>
        <v>19813</v>
      </c>
    </row>
    <row r="27" spans="1:12" ht="25.5">
      <c r="A27" s="12"/>
      <c r="B27" s="38" t="s">
        <v>22</v>
      </c>
      <c r="C27" s="12" t="s">
        <v>64</v>
      </c>
      <c r="D27" s="39">
        <v>234</v>
      </c>
      <c r="E27" s="39">
        <v>74</v>
      </c>
      <c r="F27" s="64">
        <v>0</v>
      </c>
      <c r="G27" s="39">
        <v>81</v>
      </c>
      <c r="H27" s="81">
        <v>100</v>
      </c>
      <c r="I27" s="81">
        <v>81</v>
      </c>
      <c r="J27" s="64">
        <v>0</v>
      </c>
      <c r="K27" s="39">
        <v>88</v>
      </c>
      <c r="L27" s="39">
        <f t="shared" si="0"/>
        <v>88</v>
      </c>
    </row>
    <row r="28" spans="1:12" ht="25.5">
      <c r="A28" s="12"/>
      <c r="B28" s="38" t="s">
        <v>23</v>
      </c>
      <c r="C28" s="12" t="s">
        <v>65</v>
      </c>
      <c r="D28" s="39">
        <v>177</v>
      </c>
      <c r="E28" s="39">
        <v>149</v>
      </c>
      <c r="F28" s="39">
        <v>100</v>
      </c>
      <c r="G28" s="39">
        <v>173</v>
      </c>
      <c r="H28" s="81">
        <v>300</v>
      </c>
      <c r="I28" s="81">
        <f>173-1</f>
        <v>172</v>
      </c>
      <c r="J28" s="64">
        <v>0</v>
      </c>
      <c r="K28" s="39">
        <f>189+685</f>
        <v>874</v>
      </c>
      <c r="L28" s="39">
        <f t="shared" si="0"/>
        <v>874</v>
      </c>
    </row>
    <row r="29" spans="1:12" ht="25.5">
      <c r="A29" s="12"/>
      <c r="B29" s="38" t="s">
        <v>24</v>
      </c>
      <c r="C29" s="12" t="s">
        <v>68</v>
      </c>
      <c r="D29" s="39">
        <v>198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f t="shared" si="0"/>
        <v>0</v>
      </c>
    </row>
    <row r="30" spans="1:12" ht="25.5">
      <c r="A30" s="12"/>
      <c r="B30" s="38" t="s">
        <v>25</v>
      </c>
      <c r="C30" s="12" t="s">
        <v>69</v>
      </c>
      <c r="D30" s="39">
        <v>418</v>
      </c>
      <c r="E30" s="39">
        <v>166</v>
      </c>
      <c r="F30" s="64">
        <v>0</v>
      </c>
      <c r="G30" s="39">
        <v>167</v>
      </c>
      <c r="H30" s="81">
        <v>2500</v>
      </c>
      <c r="I30" s="81">
        <v>167</v>
      </c>
      <c r="J30" s="64">
        <v>0</v>
      </c>
      <c r="K30" s="39">
        <v>182</v>
      </c>
      <c r="L30" s="39">
        <f t="shared" si="0"/>
        <v>182</v>
      </c>
    </row>
    <row r="31" spans="1:12" ht="25.5">
      <c r="A31" s="12"/>
      <c r="B31" s="38" t="s">
        <v>165</v>
      </c>
      <c r="C31" s="12" t="s">
        <v>172</v>
      </c>
      <c r="D31" s="64">
        <v>0</v>
      </c>
      <c r="E31" s="64">
        <v>0</v>
      </c>
      <c r="F31" s="64">
        <v>0</v>
      </c>
      <c r="G31" s="64">
        <v>0</v>
      </c>
      <c r="H31" s="81">
        <v>41000</v>
      </c>
      <c r="I31" s="64">
        <v>0</v>
      </c>
      <c r="J31" s="39">
        <v>20000</v>
      </c>
      <c r="K31" s="64">
        <v>0</v>
      </c>
      <c r="L31" s="39">
        <f t="shared" si="0"/>
        <v>20000</v>
      </c>
    </row>
    <row r="32" spans="1:12" ht="12.75">
      <c r="A32" s="12" t="s">
        <v>14</v>
      </c>
      <c r="B32" s="40">
        <v>44</v>
      </c>
      <c r="C32" s="12" t="s">
        <v>19</v>
      </c>
      <c r="D32" s="62">
        <f aca="true" t="shared" si="1" ref="D32:L32">SUM(D26:D31)</f>
        <v>1125</v>
      </c>
      <c r="E32" s="62">
        <f t="shared" si="1"/>
        <v>20397</v>
      </c>
      <c r="F32" s="62">
        <f t="shared" si="1"/>
        <v>297</v>
      </c>
      <c r="G32" s="62">
        <f t="shared" si="1"/>
        <v>21022</v>
      </c>
      <c r="H32" s="62">
        <f t="shared" si="1"/>
        <v>44272</v>
      </c>
      <c r="I32" s="62">
        <f t="shared" si="1"/>
        <v>20372</v>
      </c>
      <c r="J32" s="62">
        <f>SUM(J25:J31)</f>
        <v>20301</v>
      </c>
      <c r="K32" s="62">
        <f t="shared" si="1"/>
        <v>20656</v>
      </c>
      <c r="L32" s="62">
        <f t="shared" si="1"/>
        <v>40957</v>
      </c>
    </row>
    <row r="33" spans="1:12" ht="12.75">
      <c r="A33" s="12"/>
      <c r="B33" s="40"/>
      <c r="C33" s="12"/>
      <c r="D33" s="17"/>
      <c r="E33" s="17"/>
      <c r="F33" s="17"/>
      <c r="G33" s="72"/>
      <c r="H33" s="72"/>
      <c r="I33" s="17"/>
      <c r="J33" s="17"/>
      <c r="K33" s="17"/>
      <c r="L33" s="17"/>
    </row>
    <row r="34" spans="1:12" ht="12.75">
      <c r="A34" s="12"/>
      <c r="B34" s="40">
        <v>45</v>
      </c>
      <c r="C34" s="12" t="s">
        <v>26</v>
      </c>
      <c r="D34" s="17"/>
      <c r="E34" s="17"/>
      <c r="F34" s="17"/>
      <c r="G34" s="72"/>
      <c r="H34" s="72"/>
      <c r="I34" s="17"/>
      <c r="J34" s="17"/>
      <c r="K34" s="17"/>
      <c r="L34" s="17"/>
    </row>
    <row r="35" spans="1:12" ht="25.5">
      <c r="A35" s="12"/>
      <c r="B35" s="38" t="s">
        <v>27</v>
      </c>
      <c r="C35" s="12" t="s">
        <v>21</v>
      </c>
      <c r="D35" s="64">
        <v>0</v>
      </c>
      <c r="E35" s="39">
        <v>2699</v>
      </c>
      <c r="F35" s="64">
        <v>0</v>
      </c>
      <c r="G35" s="39">
        <v>2721</v>
      </c>
      <c r="H35" s="64">
        <v>0</v>
      </c>
      <c r="I35" s="39">
        <f>2721-404</f>
        <v>2317</v>
      </c>
      <c r="J35" s="64">
        <v>0</v>
      </c>
      <c r="K35" s="39">
        <v>2259</v>
      </c>
      <c r="L35" s="39">
        <f>SUM(J35:K35)</f>
        <v>2259</v>
      </c>
    </row>
    <row r="36" spans="1:12" ht="25.5">
      <c r="A36" s="12"/>
      <c r="B36" s="38" t="s">
        <v>28</v>
      </c>
      <c r="C36" s="12" t="s">
        <v>64</v>
      </c>
      <c r="D36" s="64">
        <v>0</v>
      </c>
      <c r="E36" s="39">
        <v>18</v>
      </c>
      <c r="F36" s="64">
        <v>0</v>
      </c>
      <c r="G36" s="39">
        <v>18</v>
      </c>
      <c r="H36" s="39">
        <v>50</v>
      </c>
      <c r="I36" s="39">
        <v>18</v>
      </c>
      <c r="J36" s="64">
        <v>0</v>
      </c>
      <c r="K36" s="39">
        <v>20</v>
      </c>
      <c r="L36" s="39">
        <f>SUM(J36:K36)</f>
        <v>20</v>
      </c>
    </row>
    <row r="37" spans="1:12" ht="25.5">
      <c r="A37" s="29"/>
      <c r="B37" s="41" t="s">
        <v>29</v>
      </c>
      <c r="C37" s="29" t="s">
        <v>65</v>
      </c>
      <c r="D37" s="65">
        <v>0</v>
      </c>
      <c r="E37" s="61">
        <v>144</v>
      </c>
      <c r="F37" s="61">
        <v>75</v>
      </c>
      <c r="G37" s="61">
        <v>25</v>
      </c>
      <c r="H37" s="61">
        <v>175</v>
      </c>
      <c r="I37" s="61">
        <v>25</v>
      </c>
      <c r="J37" s="65">
        <v>0</v>
      </c>
      <c r="K37" s="61">
        <v>50</v>
      </c>
      <c r="L37" s="61">
        <f>SUM(J37:K37)</f>
        <v>50</v>
      </c>
    </row>
    <row r="38" spans="1:12" ht="25.5">
      <c r="A38" s="26"/>
      <c r="B38" s="83" t="s">
        <v>30</v>
      </c>
      <c r="C38" s="26" t="s">
        <v>69</v>
      </c>
      <c r="D38" s="66">
        <v>0</v>
      </c>
      <c r="E38" s="62">
        <v>21</v>
      </c>
      <c r="F38" s="66">
        <v>0</v>
      </c>
      <c r="G38" s="62">
        <v>22</v>
      </c>
      <c r="H38" s="62">
        <v>150</v>
      </c>
      <c r="I38" s="62">
        <v>22</v>
      </c>
      <c r="J38" s="66">
        <v>0</v>
      </c>
      <c r="K38" s="62">
        <v>24</v>
      </c>
      <c r="L38" s="62">
        <f>SUM(J38:K38)</f>
        <v>24</v>
      </c>
    </row>
    <row r="39" spans="1:12" ht="12.75">
      <c r="A39" s="12" t="s">
        <v>14</v>
      </c>
      <c r="B39" s="40">
        <v>45</v>
      </c>
      <c r="C39" s="12" t="s">
        <v>26</v>
      </c>
      <c r="D39" s="66">
        <f aca="true" t="shared" si="2" ref="D39:L39">SUM(D35:D38)</f>
        <v>0</v>
      </c>
      <c r="E39" s="62">
        <f t="shared" si="2"/>
        <v>2882</v>
      </c>
      <c r="F39" s="62">
        <f>SUM(F35:F38)</f>
        <v>75</v>
      </c>
      <c r="G39" s="62">
        <f>SUM(G35:G38)</f>
        <v>2786</v>
      </c>
      <c r="H39" s="62">
        <f t="shared" si="2"/>
        <v>375</v>
      </c>
      <c r="I39" s="62">
        <f t="shared" si="2"/>
        <v>2382</v>
      </c>
      <c r="J39" s="66">
        <f t="shared" si="2"/>
        <v>0</v>
      </c>
      <c r="K39" s="62">
        <f t="shared" si="2"/>
        <v>2353</v>
      </c>
      <c r="L39" s="62">
        <f t="shared" si="2"/>
        <v>2353</v>
      </c>
    </row>
    <row r="40" spans="1:12" ht="10.5" customHeight="1">
      <c r="A40" s="12"/>
      <c r="B40" s="40"/>
      <c r="C40" s="12"/>
      <c r="D40" s="39"/>
      <c r="E40" s="17"/>
      <c r="F40" s="39"/>
      <c r="G40" s="72"/>
      <c r="H40" s="74"/>
      <c r="I40" s="17"/>
      <c r="J40" s="39"/>
      <c r="K40" s="17"/>
      <c r="L40" s="17"/>
    </row>
    <row r="41" spans="1:12" ht="12.75">
      <c r="A41" s="12"/>
      <c r="B41" s="40">
        <v>46</v>
      </c>
      <c r="C41" s="12" t="s">
        <v>31</v>
      </c>
      <c r="D41" s="17"/>
      <c r="E41" s="17"/>
      <c r="F41" s="17"/>
      <c r="G41" s="72"/>
      <c r="H41" s="72"/>
      <c r="I41" s="17"/>
      <c r="J41" s="17"/>
      <c r="K41" s="17"/>
      <c r="L41" s="17"/>
    </row>
    <row r="42" spans="1:12" ht="25.5">
      <c r="A42" s="12"/>
      <c r="B42" s="38" t="s">
        <v>32</v>
      </c>
      <c r="C42" s="12" t="s">
        <v>21</v>
      </c>
      <c r="D42" s="64">
        <v>0</v>
      </c>
      <c r="E42" s="39">
        <v>3340</v>
      </c>
      <c r="F42" s="64">
        <v>0</v>
      </c>
      <c r="G42" s="39">
        <v>2406</v>
      </c>
      <c r="H42" s="64">
        <v>0</v>
      </c>
      <c r="I42" s="39">
        <f>2406-7</f>
        <v>2399</v>
      </c>
      <c r="J42" s="64">
        <v>0</v>
      </c>
      <c r="K42" s="39">
        <v>3101</v>
      </c>
      <c r="L42" s="39">
        <f>SUM(J42:K42)</f>
        <v>3101</v>
      </c>
    </row>
    <row r="43" spans="1:12" ht="25.5">
      <c r="A43" s="12"/>
      <c r="B43" s="38" t="s">
        <v>33</v>
      </c>
      <c r="C43" s="12" t="s">
        <v>64</v>
      </c>
      <c r="D43" s="64">
        <v>0</v>
      </c>
      <c r="E43" s="39">
        <v>18</v>
      </c>
      <c r="F43" s="64">
        <v>0</v>
      </c>
      <c r="G43" s="39">
        <v>18</v>
      </c>
      <c r="H43" s="39">
        <v>50</v>
      </c>
      <c r="I43" s="39">
        <v>18</v>
      </c>
      <c r="J43" s="64">
        <v>0</v>
      </c>
      <c r="K43" s="39">
        <v>20</v>
      </c>
      <c r="L43" s="39">
        <f>SUM(J43:K43)</f>
        <v>20</v>
      </c>
    </row>
    <row r="44" spans="1:12" ht="25.5">
      <c r="A44" s="12"/>
      <c r="B44" s="38" t="s">
        <v>34</v>
      </c>
      <c r="C44" s="12" t="s">
        <v>65</v>
      </c>
      <c r="D44" s="64">
        <v>0</v>
      </c>
      <c r="E44" s="39">
        <v>10</v>
      </c>
      <c r="F44" s="39">
        <v>75</v>
      </c>
      <c r="G44" s="39">
        <v>21</v>
      </c>
      <c r="H44" s="39">
        <v>175</v>
      </c>
      <c r="I44" s="39">
        <v>21</v>
      </c>
      <c r="J44" s="64">
        <v>0</v>
      </c>
      <c r="K44" s="39">
        <v>23</v>
      </c>
      <c r="L44" s="39">
        <f>SUM(J44:K44)</f>
        <v>23</v>
      </c>
    </row>
    <row r="45" spans="1:12" ht="25.5">
      <c r="A45" s="12"/>
      <c r="B45" s="38" t="s">
        <v>35</v>
      </c>
      <c r="C45" s="12" t="s">
        <v>69</v>
      </c>
      <c r="D45" s="64">
        <v>0</v>
      </c>
      <c r="E45" s="39">
        <v>21</v>
      </c>
      <c r="F45" s="64">
        <v>0</v>
      </c>
      <c r="G45" s="39">
        <v>22</v>
      </c>
      <c r="H45" s="39">
        <v>150</v>
      </c>
      <c r="I45" s="39">
        <v>22</v>
      </c>
      <c r="J45" s="64">
        <v>0</v>
      </c>
      <c r="K45" s="39">
        <v>24</v>
      </c>
      <c r="L45" s="39">
        <f>SUM(J45:K45)</f>
        <v>24</v>
      </c>
    </row>
    <row r="46" spans="1:12" ht="12.75">
      <c r="A46" s="12" t="s">
        <v>14</v>
      </c>
      <c r="B46" s="40">
        <v>46</v>
      </c>
      <c r="C46" s="12" t="s">
        <v>31</v>
      </c>
      <c r="D46" s="66">
        <f aca="true" t="shared" si="3" ref="D46:L46">SUM(D42:D45)</f>
        <v>0</v>
      </c>
      <c r="E46" s="62">
        <f t="shared" si="3"/>
        <v>3389</v>
      </c>
      <c r="F46" s="62">
        <f>SUM(F42:F45)</f>
        <v>75</v>
      </c>
      <c r="G46" s="62">
        <f>SUM(G42:G45)</f>
        <v>2467</v>
      </c>
      <c r="H46" s="62">
        <f t="shared" si="3"/>
        <v>375</v>
      </c>
      <c r="I46" s="62">
        <f t="shared" si="3"/>
        <v>2460</v>
      </c>
      <c r="J46" s="66">
        <f t="shared" si="3"/>
        <v>0</v>
      </c>
      <c r="K46" s="62">
        <f t="shared" si="3"/>
        <v>3168</v>
      </c>
      <c r="L46" s="62">
        <f t="shared" si="3"/>
        <v>3168</v>
      </c>
    </row>
    <row r="47" spans="1:12" ht="10.5" customHeight="1">
      <c r="A47" s="12"/>
      <c r="B47" s="40"/>
      <c r="C47" s="12"/>
      <c r="D47" s="17"/>
      <c r="E47" s="17"/>
      <c r="F47" s="17"/>
      <c r="G47" s="72"/>
      <c r="H47" s="72"/>
      <c r="I47" s="17"/>
      <c r="J47" s="17"/>
      <c r="K47" s="17"/>
      <c r="L47" s="17"/>
    </row>
    <row r="48" spans="1:12" ht="12.75">
      <c r="A48" s="12"/>
      <c r="B48" s="40">
        <v>47</v>
      </c>
      <c r="C48" s="12" t="s">
        <v>36</v>
      </c>
      <c r="D48" s="17"/>
      <c r="E48" s="17"/>
      <c r="F48" s="17"/>
      <c r="G48" s="72"/>
      <c r="H48" s="72"/>
      <c r="I48" s="17"/>
      <c r="J48" s="17"/>
      <c r="K48" s="17"/>
      <c r="L48" s="17"/>
    </row>
    <row r="49" spans="1:12" ht="25.5">
      <c r="A49" s="12"/>
      <c r="B49" s="38" t="s">
        <v>37</v>
      </c>
      <c r="C49" s="12" t="s">
        <v>21</v>
      </c>
      <c r="D49" s="64">
        <v>0</v>
      </c>
      <c r="E49" s="39">
        <v>1748</v>
      </c>
      <c r="F49" s="64">
        <v>0</v>
      </c>
      <c r="G49" s="39">
        <v>2102</v>
      </c>
      <c r="H49" s="64">
        <v>0</v>
      </c>
      <c r="I49" s="39">
        <f>2102-341</f>
        <v>1761</v>
      </c>
      <c r="J49" s="64">
        <v>0</v>
      </c>
      <c r="K49" s="39">
        <v>1773</v>
      </c>
      <c r="L49" s="39">
        <f>SUM(J49:K49)</f>
        <v>1773</v>
      </c>
    </row>
    <row r="50" spans="1:12" ht="25.5">
      <c r="A50" s="12"/>
      <c r="B50" s="38" t="s">
        <v>38</v>
      </c>
      <c r="C50" s="12" t="s">
        <v>64</v>
      </c>
      <c r="D50" s="64">
        <v>0</v>
      </c>
      <c r="E50" s="39">
        <v>14</v>
      </c>
      <c r="F50" s="64">
        <v>0</v>
      </c>
      <c r="G50" s="39">
        <v>14</v>
      </c>
      <c r="H50" s="39">
        <v>12</v>
      </c>
      <c r="I50" s="39">
        <v>14</v>
      </c>
      <c r="J50" s="64">
        <v>0</v>
      </c>
      <c r="K50" s="39">
        <v>15</v>
      </c>
      <c r="L50" s="39">
        <f>SUM(J50:K50)</f>
        <v>15</v>
      </c>
    </row>
    <row r="51" spans="1:12" ht="25.5">
      <c r="A51" s="12"/>
      <c r="B51" s="38" t="s">
        <v>39</v>
      </c>
      <c r="C51" s="12" t="s">
        <v>65</v>
      </c>
      <c r="D51" s="64">
        <v>0</v>
      </c>
      <c r="E51" s="39">
        <v>11</v>
      </c>
      <c r="F51" s="39">
        <v>25</v>
      </c>
      <c r="G51" s="39">
        <v>18</v>
      </c>
      <c r="H51" s="39">
        <v>75</v>
      </c>
      <c r="I51" s="39">
        <v>18</v>
      </c>
      <c r="J51" s="64">
        <v>0</v>
      </c>
      <c r="K51" s="39">
        <v>20</v>
      </c>
      <c r="L51" s="39">
        <f>SUM(J51:K51)</f>
        <v>20</v>
      </c>
    </row>
    <row r="52" spans="1:12" ht="25.5">
      <c r="A52" s="12"/>
      <c r="B52" s="38" t="s">
        <v>41</v>
      </c>
      <c r="C52" s="12" t="s">
        <v>69</v>
      </c>
      <c r="D52" s="64">
        <v>0</v>
      </c>
      <c r="E52" s="39">
        <v>31</v>
      </c>
      <c r="F52" s="64">
        <v>0</v>
      </c>
      <c r="G52" s="39">
        <v>22</v>
      </c>
      <c r="H52" s="39">
        <v>75</v>
      </c>
      <c r="I52" s="39">
        <v>22</v>
      </c>
      <c r="J52" s="64">
        <v>0</v>
      </c>
      <c r="K52" s="39">
        <v>24</v>
      </c>
      <c r="L52" s="39">
        <f>SUM(J52:K52)</f>
        <v>24</v>
      </c>
    </row>
    <row r="53" spans="1:12" ht="12.75">
      <c r="A53" s="12" t="s">
        <v>14</v>
      </c>
      <c r="B53" s="40">
        <v>47</v>
      </c>
      <c r="C53" s="12" t="s">
        <v>36</v>
      </c>
      <c r="D53" s="66">
        <f aca="true" t="shared" si="4" ref="D53:L53">SUM(D49:D52)</f>
        <v>0</v>
      </c>
      <c r="E53" s="62">
        <f t="shared" si="4"/>
        <v>1804</v>
      </c>
      <c r="F53" s="62">
        <f>SUM(F49:F52)</f>
        <v>25</v>
      </c>
      <c r="G53" s="62">
        <f>SUM(G49:G52)</f>
        <v>2156</v>
      </c>
      <c r="H53" s="62">
        <f t="shared" si="4"/>
        <v>162</v>
      </c>
      <c r="I53" s="62">
        <f t="shared" si="4"/>
        <v>1815</v>
      </c>
      <c r="J53" s="66">
        <f t="shared" si="4"/>
        <v>0</v>
      </c>
      <c r="K53" s="62">
        <f t="shared" si="4"/>
        <v>1832</v>
      </c>
      <c r="L53" s="62">
        <f t="shared" si="4"/>
        <v>1832</v>
      </c>
    </row>
    <row r="54" spans="1:12" ht="10.5" customHeight="1">
      <c r="A54" s="12"/>
      <c r="B54" s="40"/>
      <c r="C54" s="12"/>
      <c r="D54" s="17"/>
      <c r="E54" s="17"/>
      <c r="F54" s="17"/>
      <c r="G54" s="72"/>
      <c r="H54" s="72"/>
      <c r="I54" s="17"/>
      <c r="J54" s="17"/>
      <c r="K54" s="17"/>
      <c r="L54" s="17"/>
    </row>
    <row r="55" spans="1:12" ht="12.75">
      <c r="A55" s="12"/>
      <c r="B55" s="40">
        <v>48</v>
      </c>
      <c r="C55" s="12" t="s">
        <v>42</v>
      </c>
      <c r="D55" s="17"/>
      <c r="E55" s="17"/>
      <c r="F55" s="17"/>
      <c r="G55" s="72"/>
      <c r="H55" s="72"/>
      <c r="I55" s="17"/>
      <c r="J55" s="17"/>
      <c r="K55" s="17"/>
      <c r="L55" s="17"/>
    </row>
    <row r="56" spans="1:12" ht="25.5">
      <c r="A56" s="12"/>
      <c r="B56" s="38" t="s">
        <v>43</v>
      </c>
      <c r="C56" s="12" t="s">
        <v>21</v>
      </c>
      <c r="D56" s="64">
        <v>0</v>
      </c>
      <c r="E56" s="39">
        <v>3892</v>
      </c>
      <c r="F56" s="64">
        <v>0</v>
      </c>
      <c r="G56" s="39">
        <v>3261</v>
      </c>
      <c r="H56" s="64">
        <v>0</v>
      </c>
      <c r="I56" s="39">
        <f>3261-40</f>
        <v>3221</v>
      </c>
      <c r="J56" s="64">
        <v>0</v>
      </c>
      <c r="K56" s="39">
        <v>3487</v>
      </c>
      <c r="L56" s="39">
        <f>SUM(J56:K56)</f>
        <v>3487</v>
      </c>
    </row>
    <row r="57" spans="1:12" ht="25.5">
      <c r="A57" s="12"/>
      <c r="B57" s="38" t="s">
        <v>44</v>
      </c>
      <c r="C57" s="12" t="s">
        <v>64</v>
      </c>
      <c r="D57" s="64">
        <v>0</v>
      </c>
      <c r="E57" s="39">
        <v>22</v>
      </c>
      <c r="F57" s="64">
        <v>0</v>
      </c>
      <c r="G57" s="39">
        <v>18</v>
      </c>
      <c r="H57" s="39">
        <v>50</v>
      </c>
      <c r="I57" s="39">
        <v>18</v>
      </c>
      <c r="J57" s="64">
        <v>0</v>
      </c>
      <c r="K57" s="39">
        <v>20</v>
      </c>
      <c r="L57" s="39">
        <f>SUM(J57:K57)</f>
        <v>20</v>
      </c>
    </row>
    <row r="58" spans="1:12" ht="25.5">
      <c r="A58" s="12"/>
      <c r="B58" s="38" t="s">
        <v>45</v>
      </c>
      <c r="C58" s="12" t="s">
        <v>65</v>
      </c>
      <c r="D58" s="64">
        <v>0</v>
      </c>
      <c r="E58" s="39">
        <v>17</v>
      </c>
      <c r="F58" s="39">
        <v>75</v>
      </c>
      <c r="G58" s="39">
        <v>20</v>
      </c>
      <c r="H58" s="39">
        <v>175</v>
      </c>
      <c r="I58" s="39">
        <v>20</v>
      </c>
      <c r="J58" s="64">
        <v>0</v>
      </c>
      <c r="K58" s="39">
        <v>22</v>
      </c>
      <c r="L58" s="39">
        <f>SUM(J58:K58)</f>
        <v>22</v>
      </c>
    </row>
    <row r="59" spans="1:12" ht="25.5">
      <c r="A59" s="12"/>
      <c r="B59" s="38" t="s">
        <v>46</v>
      </c>
      <c r="C59" s="12" t="s">
        <v>69</v>
      </c>
      <c r="D59" s="64">
        <v>0</v>
      </c>
      <c r="E59" s="39">
        <v>22</v>
      </c>
      <c r="F59" s="64">
        <v>0</v>
      </c>
      <c r="G59" s="39">
        <v>22</v>
      </c>
      <c r="H59" s="39">
        <v>150</v>
      </c>
      <c r="I59" s="39">
        <v>22</v>
      </c>
      <c r="J59" s="64">
        <v>0</v>
      </c>
      <c r="K59" s="39">
        <v>24</v>
      </c>
      <c r="L59" s="39">
        <f>SUM(J59:K59)</f>
        <v>24</v>
      </c>
    </row>
    <row r="60" spans="1:12" ht="12.75">
      <c r="A60" s="12" t="s">
        <v>14</v>
      </c>
      <c r="B60" s="40">
        <v>48</v>
      </c>
      <c r="C60" s="12" t="s">
        <v>42</v>
      </c>
      <c r="D60" s="66">
        <f aca="true" t="shared" si="5" ref="D60:L60">SUM(D56:D59)</f>
        <v>0</v>
      </c>
      <c r="E60" s="62">
        <f t="shared" si="5"/>
        <v>3953</v>
      </c>
      <c r="F60" s="62">
        <f>SUM(F56:F59)</f>
        <v>75</v>
      </c>
      <c r="G60" s="62">
        <f>SUM(G56:G59)</f>
        <v>3321</v>
      </c>
      <c r="H60" s="62">
        <f>SUM(H56:H59)</f>
        <v>375</v>
      </c>
      <c r="I60" s="62">
        <f t="shared" si="5"/>
        <v>3281</v>
      </c>
      <c r="J60" s="66">
        <f t="shared" si="5"/>
        <v>0</v>
      </c>
      <c r="K60" s="62">
        <f t="shared" si="5"/>
        <v>3553</v>
      </c>
      <c r="L60" s="62">
        <f t="shared" si="5"/>
        <v>3553</v>
      </c>
    </row>
    <row r="61" spans="1:12" ht="12.75">
      <c r="A61" s="12" t="s">
        <v>14</v>
      </c>
      <c r="B61" s="37">
        <v>1</v>
      </c>
      <c r="C61" s="12" t="s">
        <v>18</v>
      </c>
      <c r="D61" s="62">
        <f aca="true" t="shared" si="6" ref="D61:L61">D60+D53+D46+D39+D32</f>
        <v>1125</v>
      </c>
      <c r="E61" s="62">
        <f t="shared" si="6"/>
        <v>32425</v>
      </c>
      <c r="F61" s="62">
        <f>F60+F53+F46+F39+F32</f>
        <v>547</v>
      </c>
      <c r="G61" s="62">
        <f>G60+G53+G46+G39+G32</f>
        <v>31752</v>
      </c>
      <c r="H61" s="62">
        <f t="shared" si="6"/>
        <v>45559</v>
      </c>
      <c r="I61" s="62">
        <f t="shared" si="6"/>
        <v>30310</v>
      </c>
      <c r="J61" s="62">
        <f t="shared" si="6"/>
        <v>20301</v>
      </c>
      <c r="K61" s="62">
        <f t="shared" si="6"/>
        <v>31562</v>
      </c>
      <c r="L61" s="62">
        <f t="shared" si="6"/>
        <v>51863</v>
      </c>
    </row>
    <row r="62" spans="1:12" ht="12.75">
      <c r="A62" s="12" t="s">
        <v>14</v>
      </c>
      <c r="B62" s="36">
        <v>0.001</v>
      </c>
      <c r="C62" s="33" t="s">
        <v>17</v>
      </c>
      <c r="D62" s="62">
        <f aca="true" t="shared" si="7" ref="D62:L62">D61</f>
        <v>1125</v>
      </c>
      <c r="E62" s="62">
        <f t="shared" si="7"/>
        <v>32425</v>
      </c>
      <c r="F62" s="62">
        <f>F61</f>
        <v>547</v>
      </c>
      <c r="G62" s="62">
        <f>G61</f>
        <v>31752</v>
      </c>
      <c r="H62" s="62">
        <f t="shared" si="7"/>
        <v>45559</v>
      </c>
      <c r="I62" s="62">
        <f t="shared" si="7"/>
        <v>30310</v>
      </c>
      <c r="J62" s="62">
        <f t="shared" si="7"/>
        <v>20301</v>
      </c>
      <c r="K62" s="62">
        <f t="shared" si="7"/>
        <v>31562</v>
      </c>
      <c r="L62" s="62">
        <f t="shared" si="7"/>
        <v>51863</v>
      </c>
    </row>
    <row r="63" spans="1:12" ht="10.5" customHeight="1">
      <c r="A63" s="12"/>
      <c r="B63" s="42"/>
      <c r="C63" s="33"/>
      <c r="D63" s="17"/>
      <c r="E63" s="17"/>
      <c r="F63" s="17"/>
      <c r="G63" s="72"/>
      <c r="H63" s="72"/>
      <c r="I63" s="17"/>
      <c r="J63" s="17"/>
      <c r="K63" s="17"/>
      <c r="L63" s="17"/>
    </row>
    <row r="64" spans="1:12" ht="12.75">
      <c r="A64" s="12"/>
      <c r="B64" s="36">
        <v>0.103</v>
      </c>
      <c r="C64" s="33" t="s">
        <v>47</v>
      </c>
      <c r="D64" s="17"/>
      <c r="E64" s="17"/>
      <c r="F64" s="17"/>
      <c r="G64" s="72"/>
      <c r="H64" s="72"/>
      <c r="I64" s="17"/>
      <c r="J64" s="17"/>
      <c r="K64" s="17"/>
      <c r="L64" s="17"/>
    </row>
    <row r="65" spans="1:12" ht="12.75">
      <c r="A65" s="12"/>
      <c r="B65" s="1">
        <v>60</v>
      </c>
      <c r="C65" s="12" t="s">
        <v>48</v>
      </c>
      <c r="D65" s="17"/>
      <c r="E65" s="17"/>
      <c r="F65" s="17"/>
      <c r="G65" s="72"/>
      <c r="H65" s="72"/>
      <c r="I65" s="17"/>
      <c r="J65" s="17"/>
      <c r="K65" s="17"/>
      <c r="L65" s="17"/>
    </row>
    <row r="66" spans="1:12" ht="25.5">
      <c r="A66" s="12"/>
      <c r="B66" s="38" t="s">
        <v>49</v>
      </c>
      <c r="C66" s="12" t="s">
        <v>21</v>
      </c>
      <c r="D66" s="39">
        <v>3854</v>
      </c>
      <c r="E66" s="64">
        <v>0</v>
      </c>
      <c r="F66" s="39">
        <v>3248</v>
      </c>
      <c r="G66" s="64">
        <v>0</v>
      </c>
      <c r="H66" s="39">
        <v>4223</v>
      </c>
      <c r="I66" s="64">
        <v>0</v>
      </c>
      <c r="J66" s="39">
        <v>2723</v>
      </c>
      <c r="K66" s="64">
        <v>0</v>
      </c>
      <c r="L66" s="39">
        <f>SUM(J66:K66)</f>
        <v>2723</v>
      </c>
    </row>
    <row r="67" spans="1:12" ht="25.5">
      <c r="A67" s="12"/>
      <c r="B67" s="38" t="s">
        <v>51</v>
      </c>
      <c r="C67" s="12" t="s">
        <v>65</v>
      </c>
      <c r="D67" s="39">
        <v>30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f>SUM(J67:K67)</f>
        <v>0</v>
      </c>
    </row>
    <row r="68" spans="1:12" ht="12.75">
      <c r="A68" s="12" t="s">
        <v>14</v>
      </c>
      <c r="B68" s="1">
        <v>60</v>
      </c>
      <c r="C68" s="12" t="s">
        <v>48</v>
      </c>
      <c r="D68" s="62">
        <f aca="true" t="shared" si="8" ref="D68:L68">SUM(D66:D67)</f>
        <v>3884</v>
      </c>
      <c r="E68" s="66">
        <f t="shared" si="8"/>
        <v>0</v>
      </c>
      <c r="F68" s="62">
        <f t="shared" si="8"/>
        <v>3248</v>
      </c>
      <c r="G68" s="66">
        <f t="shared" si="8"/>
        <v>0</v>
      </c>
      <c r="H68" s="62">
        <f t="shared" si="8"/>
        <v>4223</v>
      </c>
      <c r="I68" s="66">
        <f t="shared" si="8"/>
        <v>0</v>
      </c>
      <c r="J68" s="62">
        <f t="shared" si="8"/>
        <v>2723</v>
      </c>
      <c r="K68" s="66">
        <f t="shared" si="8"/>
        <v>0</v>
      </c>
      <c r="L68" s="62">
        <f t="shared" si="8"/>
        <v>2723</v>
      </c>
    </row>
    <row r="69" spans="1:12" ht="10.5" customHeight="1">
      <c r="A69" s="12"/>
      <c r="B69" s="1"/>
      <c r="C69" s="12"/>
      <c r="D69" s="17"/>
      <c r="E69" s="17"/>
      <c r="F69" s="17"/>
      <c r="G69" s="72"/>
      <c r="H69" s="72"/>
      <c r="I69" s="17"/>
      <c r="J69" s="17"/>
      <c r="K69" s="17"/>
      <c r="L69" s="17"/>
    </row>
    <row r="70" spans="1:12" ht="12.75">
      <c r="A70" s="12"/>
      <c r="B70" s="1">
        <v>61</v>
      </c>
      <c r="C70" s="12" t="s">
        <v>52</v>
      </c>
      <c r="D70" s="17"/>
      <c r="E70" s="17"/>
      <c r="F70" s="17"/>
      <c r="G70" s="72"/>
      <c r="H70" s="72"/>
      <c r="I70" s="17"/>
      <c r="J70" s="17"/>
      <c r="K70" s="17"/>
      <c r="L70" s="17"/>
    </row>
    <row r="71" spans="1:12" ht="25.5">
      <c r="A71" s="12"/>
      <c r="B71" s="85" t="s">
        <v>53</v>
      </c>
      <c r="C71" s="12" t="s">
        <v>54</v>
      </c>
      <c r="D71" s="39">
        <v>2959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f aca="true" t="shared" si="9" ref="L71:L76">SUM(J71:K71)</f>
        <v>0</v>
      </c>
    </row>
    <row r="72" spans="1:12" ht="25.5">
      <c r="A72" s="29"/>
      <c r="B72" s="84" t="s">
        <v>55</v>
      </c>
      <c r="C72" s="29" t="s">
        <v>56</v>
      </c>
      <c r="D72" s="61">
        <v>49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f t="shared" si="9"/>
        <v>0</v>
      </c>
    </row>
    <row r="73" spans="1:12" ht="25.5">
      <c r="A73" s="12"/>
      <c r="B73" s="85" t="s">
        <v>57</v>
      </c>
      <c r="C73" s="12" t="s">
        <v>58</v>
      </c>
      <c r="D73" s="39">
        <v>47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f t="shared" si="9"/>
        <v>0</v>
      </c>
    </row>
    <row r="74" spans="1:12" ht="25.5">
      <c r="A74" s="12"/>
      <c r="B74" s="85" t="s">
        <v>59</v>
      </c>
      <c r="C74" s="12" t="s">
        <v>60</v>
      </c>
      <c r="D74" s="39">
        <v>427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f t="shared" si="9"/>
        <v>0</v>
      </c>
    </row>
    <row r="75" spans="1:12" ht="51">
      <c r="A75" s="12"/>
      <c r="B75" s="1" t="s">
        <v>128</v>
      </c>
      <c r="C75" s="12" t="s">
        <v>127</v>
      </c>
      <c r="D75" s="64">
        <v>0</v>
      </c>
      <c r="E75" s="64">
        <v>0</v>
      </c>
      <c r="F75" s="39">
        <v>500</v>
      </c>
      <c r="G75" s="64">
        <v>0</v>
      </c>
      <c r="H75" s="39">
        <v>500</v>
      </c>
      <c r="I75" s="64">
        <v>0</v>
      </c>
      <c r="J75" s="39">
        <v>1</v>
      </c>
      <c r="K75" s="64">
        <v>0</v>
      </c>
      <c r="L75" s="39">
        <f t="shared" si="9"/>
        <v>1</v>
      </c>
    </row>
    <row r="76" spans="1:12" ht="25.5">
      <c r="A76" s="12"/>
      <c r="B76" s="1" t="s">
        <v>174</v>
      </c>
      <c r="C76" s="12" t="s">
        <v>175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  <c r="J76" s="39">
        <v>5000</v>
      </c>
      <c r="K76" s="64">
        <v>0</v>
      </c>
      <c r="L76" s="39">
        <f t="shared" si="9"/>
        <v>5000</v>
      </c>
    </row>
    <row r="77" spans="1:12" ht="12.75">
      <c r="A77" s="12" t="s">
        <v>14</v>
      </c>
      <c r="B77" s="1">
        <v>61</v>
      </c>
      <c r="C77" s="12" t="s">
        <v>52</v>
      </c>
      <c r="D77" s="62">
        <f aca="true" t="shared" si="10" ref="D77:L77">SUM(D71:D76)</f>
        <v>3482</v>
      </c>
      <c r="E77" s="66">
        <f t="shared" si="10"/>
        <v>0</v>
      </c>
      <c r="F77" s="62">
        <f t="shared" si="10"/>
        <v>500</v>
      </c>
      <c r="G77" s="66">
        <f t="shared" si="10"/>
        <v>0</v>
      </c>
      <c r="H77" s="62">
        <f t="shared" si="10"/>
        <v>500</v>
      </c>
      <c r="I77" s="66">
        <f t="shared" si="10"/>
        <v>0</v>
      </c>
      <c r="J77" s="62">
        <f t="shared" si="10"/>
        <v>5001</v>
      </c>
      <c r="K77" s="66">
        <f t="shared" si="10"/>
        <v>0</v>
      </c>
      <c r="L77" s="62">
        <f t="shared" si="10"/>
        <v>5001</v>
      </c>
    </row>
    <row r="78" spans="1:12" ht="12.75">
      <c r="A78" s="12" t="s">
        <v>14</v>
      </c>
      <c r="B78" s="36">
        <v>0.103</v>
      </c>
      <c r="C78" s="33" t="s">
        <v>47</v>
      </c>
      <c r="D78" s="62">
        <f aca="true" t="shared" si="11" ref="D78:L78">D77+D68</f>
        <v>7366</v>
      </c>
      <c r="E78" s="66">
        <f t="shared" si="11"/>
        <v>0</v>
      </c>
      <c r="F78" s="62">
        <f t="shared" si="11"/>
        <v>3748</v>
      </c>
      <c r="G78" s="66">
        <f t="shared" si="11"/>
        <v>0</v>
      </c>
      <c r="H78" s="62">
        <f t="shared" si="11"/>
        <v>4723</v>
      </c>
      <c r="I78" s="66">
        <f t="shared" si="11"/>
        <v>0</v>
      </c>
      <c r="J78" s="62">
        <f t="shared" si="11"/>
        <v>7724</v>
      </c>
      <c r="K78" s="66">
        <f t="shared" si="11"/>
        <v>0</v>
      </c>
      <c r="L78" s="62">
        <f t="shared" si="11"/>
        <v>7724</v>
      </c>
    </row>
    <row r="79" spans="1:12" ht="12.75">
      <c r="A79" s="12"/>
      <c r="B79" s="43"/>
      <c r="C79" s="33"/>
      <c r="D79" s="17"/>
      <c r="E79" s="17"/>
      <c r="F79" s="17"/>
      <c r="G79" s="72"/>
      <c r="H79" s="72"/>
      <c r="I79" s="17"/>
      <c r="J79" s="17"/>
      <c r="K79" s="17"/>
      <c r="L79" s="17"/>
    </row>
    <row r="80" spans="1:12" ht="12.75">
      <c r="A80" s="12"/>
      <c r="B80" s="36">
        <v>0.104</v>
      </c>
      <c r="C80" s="33" t="s">
        <v>61</v>
      </c>
      <c r="D80" s="17"/>
      <c r="E80" s="17"/>
      <c r="F80" s="17"/>
      <c r="G80" s="72"/>
      <c r="H80" s="72"/>
      <c r="I80" s="17"/>
      <c r="J80" s="17"/>
      <c r="K80" s="17"/>
      <c r="L80" s="17"/>
    </row>
    <row r="81" spans="1:12" ht="12.75">
      <c r="A81" s="12"/>
      <c r="B81" s="37">
        <v>1</v>
      </c>
      <c r="C81" s="12" t="s">
        <v>18</v>
      </c>
      <c r="D81" s="17"/>
      <c r="E81" s="17"/>
      <c r="F81" s="17"/>
      <c r="G81" s="72"/>
      <c r="H81" s="72"/>
      <c r="I81" s="17"/>
      <c r="J81" s="17"/>
      <c r="K81" s="17"/>
      <c r="L81" s="17"/>
    </row>
    <row r="82" spans="1:12" ht="12.75">
      <c r="A82" s="12"/>
      <c r="B82" s="1">
        <v>44</v>
      </c>
      <c r="C82" s="12" t="s">
        <v>19</v>
      </c>
      <c r="D82" s="17"/>
      <c r="E82" s="17"/>
      <c r="F82" s="17"/>
      <c r="G82" s="72"/>
      <c r="H82" s="72"/>
      <c r="I82" s="17"/>
      <c r="J82" s="17"/>
      <c r="K82" s="17"/>
      <c r="L82" s="17"/>
    </row>
    <row r="83" spans="1:12" ht="25.5">
      <c r="A83" s="12"/>
      <c r="B83" s="38" t="s">
        <v>20</v>
      </c>
      <c r="C83" s="12" t="s">
        <v>21</v>
      </c>
      <c r="D83" s="39">
        <v>1704</v>
      </c>
      <c r="E83" s="39">
        <v>3252</v>
      </c>
      <c r="F83" s="39">
        <v>1092</v>
      </c>
      <c r="G83" s="39">
        <v>3821</v>
      </c>
      <c r="H83" s="39">
        <v>1720</v>
      </c>
      <c r="I83" s="39">
        <v>4301</v>
      </c>
      <c r="J83" s="39">
        <v>1295</v>
      </c>
      <c r="K83" s="39">
        <v>21463</v>
      </c>
      <c r="L83" s="39">
        <f aca="true" t="shared" si="12" ref="L83:L89">SUM(J83:K83)</f>
        <v>22758</v>
      </c>
    </row>
    <row r="84" spans="1:12" ht="25.5">
      <c r="A84" s="12"/>
      <c r="B84" s="38" t="s">
        <v>62</v>
      </c>
      <c r="C84" s="12" t="s">
        <v>63</v>
      </c>
      <c r="D84" s="39">
        <v>18323</v>
      </c>
      <c r="E84" s="64">
        <v>0</v>
      </c>
      <c r="F84" s="39">
        <v>7500</v>
      </c>
      <c r="G84" s="64">
        <v>0</v>
      </c>
      <c r="H84" s="39">
        <v>21017</v>
      </c>
      <c r="I84" s="64">
        <v>0</v>
      </c>
      <c r="J84" s="39">
        <v>14726</v>
      </c>
      <c r="K84" s="64">
        <v>0</v>
      </c>
      <c r="L84" s="39">
        <f t="shared" si="12"/>
        <v>14726</v>
      </c>
    </row>
    <row r="85" spans="1:12" ht="25.5">
      <c r="A85" s="12"/>
      <c r="B85" s="38" t="s">
        <v>22</v>
      </c>
      <c r="C85" s="12" t="s">
        <v>64</v>
      </c>
      <c r="D85" s="39">
        <v>422</v>
      </c>
      <c r="E85" s="39">
        <v>24</v>
      </c>
      <c r="F85" s="64">
        <v>0</v>
      </c>
      <c r="G85" s="39">
        <v>22</v>
      </c>
      <c r="H85" s="64">
        <v>0</v>
      </c>
      <c r="I85" s="39">
        <v>22</v>
      </c>
      <c r="J85" s="64">
        <v>0</v>
      </c>
      <c r="K85" s="39">
        <v>24</v>
      </c>
      <c r="L85" s="39">
        <f t="shared" si="12"/>
        <v>24</v>
      </c>
    </row>
    <row r="86" spans="1:12" ht="25.5">
      <c r="A86" s="12"/>
      <c r="B86" s="38" t="s">
        <v>23</v>
      </c>
      <c r="C86" s="12" t="s">
        <v>65</v>
      </c>
      <c r="D86" s="39">
        <v>146</v>
      </c>
      <c r="E86" s="39">
        <v>50</v>
      </c>
      <c r="F86" s="39">
        <v>100</v>
      </c>
      <c r="G86" s="39">
        <v>76</v>
      </c>
      <c r="H86" s="39">
        <v>100</v>
      </c>
      <c r="I86" s="39">
        <v>76</v>
      </c>
      <c r="J86" s="64">
        <v>0</v>
      </c>
      <c r="K86" s="39">
        <v>83</v>
      </c>
      <c r="L86" s="39">
        <f t="shared" si="12"/>
        <v>83</v>
      </c>
    </row>
    <row r="87" spans="1:12" ht="25.5">
      <c r="A87" s="12"/>
      <c r="B87" s="38" t="s">
        <v>66</v>
      </c>
      <c r="C87" s="12" t="s">
        <v>67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39">
        <v>5000</v>
      </c>
      <c r="K87" s="64">
        <v>0</v>
      </c>
      <c r="L87" s="39">
        <f t="shared" si="12"/>
        <v>5000</v>
      </c>
    </row>
    <row r="88" spans="1:12" ht="25.5">
      <c r="A88" s="12"/>
      <c r="B88" s="38" t="s">
        <v>24</v>
      </c>
      <c r="C88" s="12" t="s">
        <v>68</v>
      </c>
      <c r="D88" s="39">
        <v>96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f t="shared" si="12"/>
        <v>0</v>
      </c>
    </row>
    <row r="89" spans="1:12" ht="25.5">
      <c r="A89" s="12"/>
      <c r="B89" s="38" t="s">
        <v>25</v>
      </c>
      <c r="C89" s="12" t="s">
        <v>69</v>
      </c>
      <c r="D89" s="39">
        <v>284</v>
      </c>
      <c r="E89" s="39">
        <v>150</v>
      </c>
      <c r="F89" s="64">
        <v>0</v>
      </c>
      <c r="G89" s="39">
        <v>204</v>
      </c>
      <c r="H89" s="64">
        <v>0</v>
      </c>
      <c r="I89" s="39">
        <f>204-1</f>
        <v>203</v>
      </c>
      <c r="J89" s="64">
        <v>0</v>
      </c>
      <c r="K89" s="39">
        <v>222</v>
      </c>
      <c r="L89" s="39">
        <f t="shared" si="12"/>
        <v>222</v>
      </c>
    </row>
    <row r="90" spans="1:12" ht="12.75">
      <c r="A90" s="12" t="s">
        <v>14</v>
      </c>
      <c r="B90" s="1">
        <v>44</v>
      </c>
      <c r="C90" s="12" t="s">
        <v>19</v>
      </c>
      <c r="D90" s="62">
        <f aca="true" t="shared" si="13" ref="D90:L90">SUM(D83:D89)</f>
        <v>20975</v>
      </c>
      <c r="E90" s="62">
        <f t="shared" si="13"/>
        <v>3476</v>
      </c>
      <c r="F90" s="62">
        <f>SUM(F83:F89)</f>
        <v>8692</v>
      </c>
      <c r="G90" s="62">
        <f>SUM(G83:G89)</f>
        <v>4123</v>
      </c>
      <c r="H90" s="62">
        <f t="shared" si="13"/>
        <v>22837</v>
      </c>
      <c r="I90" s="62">
        <f t="shared" si="13"/>
        <v>4602</v>
      </c>
      <c r="J90" s="62">
        <f t="shared" si="13"/>
        <v>21021</v>
      </c>
      <c r="K90" s="62">
        <f t="shared" si="13"/>
        <v>21792</v>
      </c>
      <c r="L90" s="62">
        <f t="shared" si="13"/>
        <v>42813</v>
      </c>
    </row>
    <row r="91" spans="1:12" ht="12.75">
      <c r="A91" s="12"/>
      <c r="B91" s="1"/>
      <c r="C91" s="12"/>
      <c r="D91" s="17"/>
      <c r="E91" s="17"/>
      <c r="F91" s="17"/>
      <c r="G91" s="72"/>
      <c r="H91" s="72"/>
      <c r="I91" s="17"/>
      <c r="J91" s="17"/>
      <c r="K91" s="17"/>
      <c r="L91" s="17"/>
    </row>
    <row r="92" spans="1:12" ht="12.75">
      <c r="A92" s="12"/>
      <c r="B92" s="1">
        <v>45</v>
      </c>
      <c r="C92" s="12" t="s">
        <v>26</v>
      </c>
      <c r="D92" s="17"/>
      <c r="E92" s="17"/>
      <c r="F92" s="17"/>
      <c r="G92" s="72"/>
      <c r="H92" s="72"/>
      <c r="I92" s="17"/>
      <c r="J92" s="17"/>
      <c r="K92" s="17"/>
      <c r="L92" s="17"/>
    </row>
    <row r="93" spans="1:12" ht="25.5">
      <c r="A93" s="12"/>
      <c r="B93" s="38" t="s">
        <v>27</v>
      </c>
      <c r="C93" s="12" t="s">
        <v>21</v>
      </c>
      <c r="D93" s="39">
        <v>413</v>
      </c>
      <c r="E93" s="39">
        <v>21626</v>
      </c>
      <c r="F93" s="39">
        <v>536</v>
      </c>
      <c r="G93" s="39">
        <v>22224</v>
      </c>
      <c r="H93" s="39">
        <v>536</v>
      </c>
      <c r="I93" s="39">
        <v>22224</v>
      </c>
      <c r="J93" s="39">
        <v>441</v>
      </c>
      <c r="K93" s="39">
        <v>24009</v>
      </c>
      <c r="L93" s="39">
        <f>SUM(J93:K93)</f>
        <v>24450</v>
      </c>
    </row>
    <row r="94" spans="1:12" ht="25.5">
      <c r="A94" s="12"/>
      <c r="B94" s="38" t="s">
        <v>28</v>
      </c>
      <c r="C94" s="12" t="s">
        <v>64</v>
      </c>
      <c r="D94" s="39">
        <v>10</v>
      </c>
      <c r="E94" s="39">
        <v>69</v>
      </c>
      <c r="F94" s="64">
        <v>0</v>
      </c>
      <c r="G94" s="39">
        <v>73</v>
      </c>
      <c r="H94" s="64">
        <v>0</v>
      </c>
      <c r="I94" s="39">
        <v>73</v>
      </c>
      <c r="J94" s="64">
        <v>0</v>
      </c>
      <c r="K94" s="39">
        <v>80</v>
      </c>
      <c r="L94" s="39">
        <f>SUM(J94:K94)</f>
        <v>80</v>
      </c>
    </row>
    <row r="95" spans="1:12" ht="25.5">
      <c r="A95" s="12"/>
      <c r="B95" s="38" t="s">
        <v>29</v>
      </c>
      <c r="C95" s="12" t="s">
        <v>65</v>
      </c>
      <c r="D95" s="39">
        <v>186</v>
      </c>
      <c r="E95" s="39">
        <v>41</v>
      </c>
      <c r="F95" s="64">
        <v>0</v>
      </c>
      <c r="G95" s="39">
        <v>47</v>
      </c>
      <c r="H95" s="64">
        <v>0</v>
      </c>
      <c r="I95" s="39">
        <v>47</v>
      </c>
      <c r="J95" s="64">
        <v>0</v>
      </c>
      <c r="K95" s="39">
        <v>51</v>
      </c>
      <c r="L95" s="39">
        <f>SUM(J95:K95)</f>
        <v>51</v>
      </c>
    </row>
    <row r="96" spans="1:12" ht="25.5">
      <c r="A96" s="12"/>
      <c r="B96" s="38" t="s">
        <v>30</v>
      </c>
      <c r="C96" s="12" t="s">
        <v>69</v>
      </c>
      <c r="D96" s="64">
        <v>0</v>
      </c>
      <c r="E96" s="39">
        <v>61</v>
      </c>
      <c r="F96" s="64">
        <v>0</v>
      </c>
      <c r="G96" s="39">
        <v>18</v>
      </c>
      <c r="H96" s="64">
        <v>0</v>
      </c>
      <c r="I96" s="39">
        <v>18</v>
      </c>
      <c r="J96" s="64">
        <v>0</v>
      </c>
      <c r="K96" s="39">
        <v>20</v>
      </c>
      <c r="L96" s="39">
        <f>SUM(J96:K96)</f>
        <v>20</v>
      </c>
    </row>
    <row r="97" spans="1:12" ht="12.75">
      <c r="A97" s="12" t="s">
        <v>14</v>
      </c>
      <c r="B97" s="1">
        <v>45</v>
      </c>
      <c r="C97" s="12" t="s">
        <v>26</v>
      </c>
      <c r="D97" s="62">
        <f aca="true" t="shared" si="14" ref="D97:L97">SUM(D93:D96)</f>
        <v>609</v>
      </c>
      <c r="E97" s="62">
        <f t="shared" si="14"/>
        <v>21797</v>
      </c>
      <c r="F97" s="62">
        <f>SUM(F93:F96)</f>
        <v>536</v>
      </c>
      <c r="G97" s="62">
        <f>SUM(G93:G96)</f>
        <v>22362</v>
      </c>
      <c r="H97" s="62">
        <f t="shared" si="14"/>
        <v>536</v>
      </c>
      <c r="I97" s="62">
        <f t="shared" si="14"/>
        <v>22362</v>
      </c>
      <c r="J97" s="62">
        <f t="shared" si="14"/>
        <v>441</v>
      </c>
      <c r="K97" s="62">
        <f t="shared" si="14"/>
        <v>24160</v>
      </c>
      <c r="L97" s="62">
        <f t="shared" si="14"/>
        <v>24601</v>
      </c>
    </row>
    <row r="98" spans="1:12" ht="12.75">
      <c r="A98" s="12"/>
      <c r="B98" s="1"/>
      <c r="C98" s="12"/>
      <c r="D98" s="17"/>
      <c r="E98" s="17"/>
      <c r="F98" s="17"/>
      <c r="G98" s="72"/>
      <c r="H98" s="72"/>
      <c r="I98" s="17"/>
      <c r="J98" s="17"/>
      <c r="K98" s="17"/>
      <c r="L98" s="17"/>
    </row>
    <row r="99" spans="1:12" ht="12.75">
      <c r="A99" s="12"/>
      <c r="B99" s="1">
        <v>46</v>
      </c>
      <c r="C99" s="12" t="s">
        <v>31</v>
      </c>
      <c r="D99" s="17"/>
      <c r="E99" s="17"/>
      <c r="F99" s="17"/>
      <c r="G99" s="72"/>
      <c r="H99" s="72"/>
      <c r="I99" s="17"/>
      <c r="J99" s="17"/>
      <c r="K99" s="17"/>
      <c r="L99" s="17"/>
    </row>
    <row r="100" spans="1:12" ht="25.5">
      <c r="A100" s="12"/>
      <c r="B100" s="38" t="s">
        <v>32</v>
      </c>
      <c r="C100" s="12" t="s">
        <v>21</v>
      </c>
      <c r="D100" s="39">
        <v>666</v>
      </c>
      <c r="E100" s="39">
        <v>11908</v>
      </c>
      <c r="F100" s="39">
        <v>713</v>
      </c>
      <c r="G100" s="39">
        <v>10712</v>
      </c>
      <c r="H100" s="39">
        <v>713</v>
      </c>
      <c r="I100" s="39">
        <f>10712-1130</f>
        <v>9582</v>
      </c>
      <c r="J100" s="64">
        <v>0</v>
      </c>
      <c r="K100" s="39">
        <v>8850</v>
      </c>
      <c r="L100" s="39">
        <f>SUM(J100:K100)</f>
        <v>8850</v>
      </c>
    </row>
    <row r="101" spans="1:12" ht="25.5">
      <c r="A101" s="12"/>
      <c r="B101" s="38" t="s">
        <v>33</v>
      </c>
      <c r="C101" s="12" t="s">
        <v>64</v>
      </c>
      <c r="D101" s="39">
        <v>7</v>
      </c>
      <c r="E101" s="39">
        <v>66</v>
      </c>
      <c r="F101" s="64">
        <v>0</v>
      </c>
      <c r="G101" s="39">
        <v>66</v>
      </c>
      <c r="H101" s="64">
        <v>0</v>
      </c>
      <c r="I101" s="39">
        <v>66</v>
      </c>
      <c r="J101" s="64">
        <v>0</v>
      </c>
      <c r="K101" s="39">
        <v>72</v>
      </c>
      <c r="L101" s="39">
        <f>SUM(J101:K101)</f>
        <v>72</v>
      </c>
    </row>
    <row r="102" spans="1:12" ht="25.5">
      <c r="A102" s="12"/>
      <c r="B102" s="38" t="s">
        <v>34</v>
      </c>
      <c r="C102" s="12" t="s">
        <v>65</v>
      </c>
      <c r="D102" s="64">
        <v>0</v>
      </c>
      <c r="E102" s="39">
        <v>41</v>
      </c>
      <c r="F102" s="64">
        <v>0</v>
      </c>
      <c r="G102" s="39">
        <v>47</v>
      </c>
      <c r="H102" s="64">
        <v>0</v>
      </c>
      <c r="I102" s="39">
        <v>47</v>
      </c>
      <c r="J102" s="64">
        <v>0</v>
      </c>
      <c r="K102" s="39">
        <v>51</v>
      </c>
      <c r="L102" s="39">
        <f>SUM(J102:K102)</f>
        <v>51</v>
      </c>
    </row>
    <row r="103" spans="1:12" ht="25.5">
      <c r="A103" s="12"/>
      <c r="B103" s="38" t="s">
        <v>35</v>
      </c>
      <c r="C103" s="12" t="s">
        <v>69</v>
      </c>
      <c r="D103" s="61">
        <v>43</v>
      </c>
      <c r="E103" s="61">
        <v>16</v>
      </c>
      <c r="F103" s="65">
        <v>0</v>
      </c>
      <c r="G103" s="61">
        <v>18</v>
      </c>
      <c r="H103" s="64">
        <v>0</v>
      </c>
      <c r="I103" s="61">
        <v>18</v>
      </c>
      <c r="J103" s="64">
        <v>0</v>
      </c>
      <c r="K103" s="61">
        <v>20</v>
      </c>
      <c r="L103" s="61">
        <f>SUM(J103:K103)</f>
        <v>20</v>
      </c>
    </row>
    <row r="104" spans="1:12" ht="12.75">
      <c r="A104" s="29" t="s">
        <v>14</v>
      </c>
      <c r="B104" s="30">
        <v>46</v>
      </c>
      <c r="C104" s="29" t="s">
        <v>31</v>
      </c>
      <c r="D104" s="62">
        <f aca="true" t="shared" si="15" ref="D104:L104">SUM(D100:D103)</f>
        <v>716</v>
      </c>
      <c r="E104" s="62">
        <f t="shared" si="15"/>
        <v>12031</v>
      </c>
      <c r="F104" s="62">
        <f>SUM(F100:F103)</f>
        <v>713</v>
      </c>
      <c r="G104" s="62">
        <f>SUM(G100:G103)</f>
        <v>10843</v>
      </c>
      <c r="H104" s="62">
        <f t="shared" si="15"/>
        <v>713</v>
      </c>
      <c r="I104" s="62">
        <f t="shared" si="15"/>
        <v>9713</v>
      </c>
      <c r="J104" s="66">
        <f t="shared" si="15"/>
        <v>0</v>
      </c>
      <c r="K104" s="62">
        <f t="shared" si="15"/>
        <v>8993</v>
      </c>
      <c r="L104" s="62">
        <f t="shared" si="15"/>
        <v>8993</v>
      </c>
    </row>
    <row r="105" spans="1:12" ht="3" customHeight="1">
      <c r="A105" s="12"/>
      <c r="B105" s="1"/>
      <c r="C105" s="12"/>
      <c r="D105" s="39"/>
      <c r="E105" s="39"/>
      <c r="F105" s="39"/>
      <c r="G105" s="39"/>
      <c r="H105" s="39"/>
      <c r="I105" s="39"/>
      <c r="J105" s="64"/>
      <c r="K105" s="39"/>
      <c r="L105" s="39"/>
    </row>
    <row r="106" spans="1:12" ht="12.75">
      <c r="A106" s="12"/>
      <c r="B106" s="1">
        <v>47</v>
      </c>
      <c r="C106" s="12" t="s">
        <v>36</v>
      </c>
      <c r="D106" s="17"/>
      <c r="E106" s="17"/>
      <c r="F106" s="17"/>
      <c r="G106" s="72"/>
      <c r="H106" s="72"/>
      <c r="I106" s="17"/>
      <c r="J106" s="17"/>
      <c r="K106" s="17"/>
      <c r="L106" s="17"/>
    </row>
    <row r="107" spans="1:12" ht="25.5">
      <c r="A107" s="12"/>
      <c r="B107" s="38" t="s">
        <v>37</v>
      </c>
      <c r="C107" s="12" t="s">
        <v>21</v>
      </c>
      <c r="D107" s="39">
        <v>922</v>
      </c>
      <c r="E107" s="39">
        <v>5549</v>
      </c>
      <c r="F107" s="39">
        <v>1167</v>
      </c>
      <c r="G107" s="39">
        <v>6093</v>
      </c>
      <c r="H107" s="39">
        <v>1167</v>
      </c>
      <c r="I107" s="39">
        <f>6093-295</f>
        <v>5798</v>
      </c>
      <c r="J107" s="39">
        <v>903</v>
      </c>
      <c r="K107" s="39">
        <v>5030</v>
      </c>
      <c r="L107" s="39">
        <f>SUM(J107:K107)</f>
        <v>5933</v>
      </c>
    </row>
    <row r="108" spans="1:12" ht="25.5">
      <c r="A108" s="12"/>
      <c r="B108" s="38" t="s">
        <v>38</v>
      </c>
      <c r="C108" s="12" t="s">
        <v>64</v>
      </c>
      <c r="D108" s="39">
        <v>10</v>
      </c>
      <c r="E108" s="39">
        <v>29</v>
      </c>
      <c r="F108" s="64">
        <v>0</v>
      </c>
      <c r="G108" s="39">
        <v>29</v>
      </c>
      <c r="H108" s="64">
        <v>0</v>
      </c>
      <c r="I108" s="39">
        <v>29</v>
      </c>
      <c r="J108" s="64">
        <v>0</v>
      </c>
      <c r="K108" s="39">
        <v>32</v>
      </c>
      <c r="L108" s="39">
        <f>SUM(J108:K108)</f>
        <v>32</v>
      </c>
    </row>
    <row r="109" spans="1:12" ht="25.5">
      <c r="A109" s="12"/>
      <c r="B109" s="38" t="s">
        <v>39</v>
      </c>
      <c r="C109" s="12" t="s">
        <v>65</v>
      </c>
      <c r="D109" s="64">
        <v>0</v>
      </c>
      <c r="E109" s="39">
        <v>29</v>
      </c>
      <c r="F109" s="64">
        <v>0</v>
      </c>
      <c r="G109" s="39">
        <v>33</v>
      </c>
      <c r="H109" s="64">
        <v>0</v>
      </c>
      <c r="I109" s="39">
        <v>33</v>
      </c>
      <c r="J109" s="64">
        <v>0</v>
      </c>
      <c r="K109" s="39">
        <v>36</v>
      </c>
      <c r="L109" s="39">
        <f>SUM(J109:K109)</f>
        <v>36</v>
      </c>
    </row>
    <row r="110" spans="1:12" ht="25.5">
      <c r="A110" s="12"/>
      <c r="B110" s="38" t="s">
        <v>41</v>
      </c>
      <c r="C110" s="12" t="s">
        <v>69</v>
      </c>
      <c r="D110" s="39">
        <v>34</v>
      </c>
      <c r="E110" s="39">
        <v>17</v>
      </c>
      <c r="F110" s="64">
        <v>0</v>
      </c>
      <c r="G110" s="39">
        <v>18</v>
      </c>
      <c r="H110" s="64">
        <v>0</v>
      </c>
      <c r="I110" s="39">
        <v>18</v>
      </c>
      <c r="J110" s="64">
        <v>0</v>
      </c>
      <c r="K110" s="39">
        <v>20</v>
      </c>
      <c r="L110" s="39">
        <f>SUM(J110:K110)</f>
        <v>20</v>
      </c>
    </row>
    <row r="111" spans="1:12" ht="12.75">
      <c r="A111" s="12" t="s">
        <v>14</v>
      </c>
      <c r="B111" s="1">
        <v>47</v>
      </c>
      <c r="C111" s="12" t="s">
        <v>36</v>
      </c>
      <c r="D111" s="62">
        <f aca="true" t="shared" si="16" ref="D111:L111">SUM(D107:D110)</f>
        <v>966</v>
      </c>
      <c r="E111" s="62">
        <f t="shared" si="16"/>
        <v>5624</v>
      </c>
      <c r="F111" s="62">
        <f>SUM(F107:F110)</f>
        <v>1167</v>
      </c>
      <c r="G111" s="62">
        <f>SUM(G107:G110)</f>
        <v>6173</v>
      </c>
      <c r="H111" s="62">
        <f t="shared" si="16"/>
        <v>1167</v>
      </c>
      <c r="I111" s="62">
        <f t="shared" si="16"/>
        <v>5878</v>
      </c>
      <c r="J111" s="62">
        <f t="shared" si="16"/>
        <v>903</v>
      </c>
      <c r="K111" s="62">
        <f t="shared" si="16"/>
        <v>5118</v>
      </c>
      <c r="L111" s="62">
        <f t="shared" si="16"/>
        <v>6021</v>
      </c>
    </row>
    <row r="112" spans="1:12" ht="12.75">
      <c r="A112" s="12"/>
      <c r="B112" s="1"/>
      <c r="C112" s="12"/>
      <c r="D112" s="17"/>
      <c r="E112" s="17"/>
      <c r="F112" s="17"/>
      <c r="G112" s="72"/>
      <c r="H112" s="72"/>
      <c r="I112" s="17"/>
      <c r="J112" s="17"/>
      <c r="K112" s="17"/>
      <c r="L112" s="17"/>
    </row>
    <row r="113" spans="1:12" ht="12.75">
      <c r="A113" s="12"/>
      <c r="B113" s="1">
        <v>48</v>
      </c>
      <c r="C113" s="12" t="s">
        <v>42</v>
      </c>
      <c r="D113" s="17"/>
      <c r="E113" s="17"/>
      <c r="F113" s="17"/>
      <c r="G113" s="72"/>
      <c r="H113" s="72"/>
      <c r="I113" s="17"/>
      <c r="J113" s="17"/>
      <c r="K113" s="17"/>
      <c r="L113" s="17"/>
    </row>
    <row r="114" spans="1:12" ht="25.5">
      <c r="A114" s="12"/>
      <c r="B114" s="38" t="s">
        <v>43</v>
      </c>
      <c r="C114" s="12" t="s">
        <v>21</v>
      </c>
      <c r="D114" s="39">
        <v>1467</v>
      </c>
      <c r="E114" s="39">
        <v>10138</v>
      </c>
      <c r="F114" s="39">
        <v>1362</v>
      </c>
      <c r="G114" s="39">
        <v>10668</v>
      </c>
      <c r="H114" s="39">
        <v>1362</v>
      </c>
      <c r="I114" s="39">
        <v>11078</v>
      </c>
      <c r="J114" s="39">
        <v>728</v>
      </c>
      <c r="K114" s="39">
        <v>13228</v>
      </c>
      <c r="L114" s="39">
        <f>SUM(J114:K114)</f>
        <v>13956</v>
      </c>
    </row>
    <row r="115" spans="1:12" ht="25.5">
      <c r="A115" s="12"/>
      <c r="B115" s="38" t="s">
        <v>44</v>
      </c>
      <c r="C115" s="12" t="s">
        <v>64</v>
      </c>
      <c r="D115" s="39">
        <v>10</v>
      </c>
      <c r="E115" s="39">
        <v>55</v>
      </c>
      <c r="F115" s="64">
        <v>0</v>
      </c>
      <c r="G115" s="39">
        <v>61</v>
      </c>
      <c r="H115" s="64">
        <v>0</v>
      </c>
      <c r="I115" s="39">
        <v>61</v>
      </c>
      <c r="J115" s="64">
        <v>0</v>
      </c>
      <c r="K115" s="39">
        <v>66</v>
      </c>
      <c r="L115" s="39">
        <f>SUM(J115:K115)</f>
        <v>66</v>
      </c>
    </row>
    <row r="116" spans="1:12" ht="25.5">
      <c r="A116" s="12"/>
      <c r="B116" s="38" t="s">
        <v>45</v>
      </c>
      <c r="C116" s="12" t="s">
        <v>65</v>
      </c>
      <c r="D116" s="64">
        <v>0</v>
      </c>
      <c r="E116" s="39">
        <v>37</v>
      </c>
      <c r="F116" s="64">
        <v>0</v>
      </c>
      <c r="G116" s="39">
        <v>43</v>
      </c>
      <c r="H116" s="64">
        <v>0</v>
      </c>
      <c r="I116" s="39">
        <v>43</v>
      </c>
      <c r="J116" s="64">
        <v>0</v>
      </c>
      <c r="K116" s="39">
        <v>47</v>
      </c>
      <c r="L116" s="39">
        <f>SUM(J116:K116)</f>
        <v>47</v>
      </c>
    </row>
    <row r="117" spans="1:12" ht="25.5">
      <c r="A117" s="12"/>
      <c r="B117" s="38" t="s">
        <v>46</v>
      </c>
      <c r="C117" s="12" t="s">
        <v>69</v>
      </c>
      <c r="D117" s="39">
        <v>85</v>
      </c>
      <c r="E117" s="39">
        <v>18</v>
      </c>
      <c r="F117" s="64">
        <v>0</v>
      </c>
      <c r="G117" s="39">
        <v>18</v>
      </c>
      <c r="H117" s="64">
        <v>0</v>
      </c>
      <c r="I117" s="39">
        <v>18</v>
      </c>
      <c r="J117" s="64">
        <v>0</v>
      </c>
      <c r="K117" s="39">
        <v>20</v>
      </c>
      <c r="L117" s="39">
        <f>SUM(J117:K117)</f>
        <v>20</v>
      </c>
    </row>
    <row r="118" spans="1:12" ht="12.75">
      <c r="A118" s="12" t="s">
        <v>14</v>
      </c>
      <c r="B118" s="1">
        <v>48</v>
      </c>
      <c r="C118" s="12" t="s">
        <v>42</v>
      </c>
      <c r="D118" s="62">
        <f aca="true" t="shared" si="17" ref="D118:L118">SUM(D114:D117)</f>
        <v>1562</v>
      </c>
      <c r="E118" s="62">
        <f t="shared" si="17"/>
        <v>10248</v>
      </c>
      <c r="F118" s="62">
        <f>SUM(F114:F117)</f>
        <v>1362</v>
      </c>
      <c r="G118" s="62">
        <f>SUM(G114:G117)</f>
        <v>10790</v>
      </c>
      <c r="H118" s="62">
        <f t="shared" si="17"/>
        <v>1362</v>
      </c>
      <c r="I118" s="62">
        <f t="shared" si="17"/>
        <v>11200</v>
      </c>
      <c r="J118" s="62">
        <f t="shared" si="17"/>
        <v>728</v>
      </c>
      <c r="K118" s="62">
        <f t="shared" si="17"/>
        <v>13361</v>
      </c>
      <c r="L118" s="62">
        <f t="shared" si="17"/>
        <v>14089</v>
      </c>
    </row>
    <row r="119" spans="1:12" ht="12.75">
      <c r="A119" s="12" t="s">
        <v>14</v>
      </c>
      <c r="B119" s="37">
        <v>1</v>
      </c>
      <c r="C119" s="12" t="s">
        <v>18</v>
      </c>
      <c r="D119" s="62">
        <f aca="true" t="shared" si="18" ref="D119:L119">D118+D111+D104+D97+D90</f>
        <v>24828</v>
      </c>
      <c r="E119" s="62">
        <f t="shared" si="18"/>
        <v>53176</v>
      </c>
      <c r="F119" s="62">
        <f>F118+F111+F104+F97+F90</f>
        <v>12470</v>
      </c>
      <c r="G119" s="62">
        <f>G118+G111+G104+G97+G90</f>
        <v>54291</v>
      </c>
      <c r="H119" s="62">
        <f t="shared" si="18"/>
        <v>26615</v>
      </c>
      <c r="I119" s="62">
        <f t="shared" si="18"/>
        <v>53755</v>
      </c>
      <c r="J119" s="62">
        <f>J118+J111+J104+J97+J90</f>
        <v>23093</v>
      </c>
      <c r="K119" s="62">
        <f t="shared" si="18"/>
        <v>73424</v>
      </c>
      <c r="L119" s="62">
        <f t="shared" si="18"/>
        <v>96517</v>
      </c>
    </row>
    <row r="120" spans="1:12" ht="12.75">
      <c r="A120" s="12" t="s">
        <v>14</v>
      </c>
      <c r="B120" s="36">
        <v>0.104</v>
      </c>
      <c r="C120" s="33" t="s">
        <v>61</v>
      </c>
      <c r="D120" s="61">
        <f aca="true" t="shared" si="19" ref="D120:L120">D119</f>
        <v>24828</v>
      </c>
      <c r="E120" s="61">
        <f t="shared" si="19"/>
        <v>53176</v>
      </c>
      <c r="F120" s="61">
        <f>F119</f>
        <v>12470</v>
      </c>
      <c r="G120" s="61">
        <f>G119</f>
        <v>54291</v>
      </c>
      <c r="H120" s="61">
        <f t="shared" si="19"/>
        <v>26615</v>
      </c>
      <c r="I120" s="61">
        <f t="shared" si="19"/>
        <v>53755</v>
      </c>
      <c r="J120" s="61">
        <f>J119</f>
        <v>23093</v>
      </c>
      <c r="K120" s="61">
        <f t="shared" si="19"/>
        <v>73424</v>
      </c>
      <c r="L120" s="61">
        <f t="shared" si="19"/>
        <v>96517</v>
      </c>
    </row>
    <row r="121" spans="1:12" ht="12.75">
      <c r="A121" s="12"/>
      <c r="B121" s="43"/>
      <c r="C121" s="33"/>
      <c r="D121" s="17"/>
      <c r="E121" s="17"/>
      <c r="F121" s="17"/>
      <c r="G121" s="72"/>
      <c r="H121" s="72"/>
      <c r="I121" s="17"/>
      <c r="J121" s="17"/>
      <c r="K121" s="17"/>
      <c r="L121" s="17"/>
    </row>
    <row r="122" spans="1:12" ht="12.75">
      <c r="A122" s="12"/>
      <c r="B122" s="45">
        <v>0.105</v>
      </c>
      <c r="C122" s="33" t="s">
        <v>70</v>
      </c>
      <c r="D122" s="17"/>
      <c r="E122" s="17"/>
      <c r="F122" s="17"/>
      <c r="G122" s="72"/>
      <c r="H122" s="72"/>
      <c r="I122" s="17"/>
      <c r="J122" s="17"/>
      <c r="K122" s="17"/>
      <c r="L122" s="17"/>
    </row>
    <row r="123" spans="1:12" ht="12.75">
      <c r="A123" s="12"/>
      <c r="B123" s="1">
        <v>62</v>
      </c>
      <c r="C123" s="12" t="s">
        <v>71</v>
      </c>
      <c r="D123" s="17"/>
      <c r="E123" s="17"/>
      <c r="F123" s="17"/>
      <c r="G123" s="72"/>
      <c r="H123" s="72"/>
      <c r="I123" s="17"/>
      <c r="J123" s="17"/>
      <c r="K123" s="17"/>
      <c r="L123" s="17"/>
    </row>
    <row r="124" spans="1:12" ht="12.75">
      <c r="A124" s="12"/>
      <c r="B124" s="1">
        <v>44</v>
      </c>
      <c r="C124" s="12" t="s">
        <v>19</v>
      </c>
      <c r="D124" s="17"/>
      <c r="E124" s="17"/>
      <c r="F124" s="17"/>
      <c r="G124" s="72"/>
      <c r="H124" s="72"/>
      <c r="I124" s="17"/>
      <c r="J124" s="17"/>
      <c r="K124" s="17"/>
      <c r="L124" s="17"/>
    </row>
    <row r="125" spans="1:12" ht="25.5">
      <c r="A125" s="12"/>
      <c r="B125" s="38" t="s">
        <v>72</v>
      </c>
      <c r="C125" s="12" t="s">
        <v>21</v>
      </c>
      <c r="D125" s="39">
        <v>1310</v>
      </c>
      <c r="E125" s="39">
        <v>3083</v>
      </c>
      <c r="F125" s="39">
        <v>1274</v>
      </c>
      <c r="G125" s="39">
        <v>3718</v>
      </c>
      <c r="H125" s="39">
        <v>1460</v>
      </c>
      <c r="I125" s="39">
        <v>4118</v>
      </c>
      <c r="J125" s="39">
        <v>791</v>
      </c>
      <c r="K125" s="39">
        <v>3528</v>
      </c>
      <c r="L125" s="39">
        <f>SUM(J125:K125)</f>
        <v>4319</v>
      </c>
    </row>
    <row r="126" spans="1:12" ht="25.5">
      <c r="A126" s="12"/>
      <c r="B126" s="38" t="s">
        <v>73</v>
      </c>
      <c r="C126" s="12" t="s">
        <v>64</v>
      </c>
      <c r="D126" s="39">
        <v>10</v>
      </c>
      <c r="E126" s="39">
        <v>13</v>
      </c>
      <c r="F126" s="64">
        <v>0</v>
      </c>
      <c r="G126" s="39">
        <v>14</v>
      </c>
      <c r="H126" s="39">
        <v>300</v>
      </c>
      <c r="I126" s="39">
        <v>14</v>
      </c>
      <c r="J126" s="64">
        <v>0</v>
      </c>
      <c r="K126" s="39">
        <v>15</v>
      </c>
      <c r="L126" s="39">
        <f>SUM(J126:K126)</f>
        <v>15</v>
      </c>
    </row>
    <row r="127" spans="1:12" ht="25.5">
      <c r="A127" s="12"/>
      <c r="B127" s="38" t="s">
        <v>74</v>
      </c>
      <c r="C127" s="12" t="s">
        <v>65</v>
      </c>
      <c r="D127" s="39">
        <v>21</v>
      </c>
      <c r="E127" s="39">
        <v>37</v>
      </c>
      <c r="F127" s="64">
        <v>0</v>
      </c>
      <c r="G127" s="39">
        <v>43</v>
      </c>
      <c r="H127" s="64">
        <v>0</v>
      </c>
      <c r="I127" s="39">
        <v>43</v>
      </c>
      <c r="J127" s="64">
        <v>0</v>
      </c>
      <c r="K127" s="39">
        <v>47</v>
      </c>
      <c r="L127" s="39">
        <f>SUM(J127:K127)</f>
        <v>47</v>
      </c>
    </row>
    <row r="128" spans="1:12" ht="25.5">
      <c r="A128" s="12"/>
      <c r="B128" s="38" t="s">
        <v>77</v>
      </c>
      <c r="C128" s="12" t="s">
        <v>69</v>
      </c>
      <c r="D128" s="39">
        <v>11</v>
      </c>
      <c r="E128" s="64">
        <v>0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f>SUM(J128:K128)</f>
        <v>0</v>
      </c>
    </row>
    <row r="129" spans="1:12" ht="12.75">
      <c r="A129" s="12" t="s">
        <v>14</v>
      </c>
      <c r="B129" s="1">
        <v>44</v>
      </c>
      <c r="C129" s="12" t="s">
        <v>19</v>
      </c>
      <c r="D129" s="62">
        <f aca="true" t="shared" si="20" ref="D129:L129">SUM(D125:D128)</f>
        <v>1352</v>
      </c>
      <c r="E129" s="62">
        <f t="shared" si="20"/>
        <v>3133</v>
      </c>
      <c r="F129" s="62">
        <f t="shared" si="20"/>
        <v>1274</v>
      </c>
      <c r="G129" s="62">
        <f t="shared" si="20"/>
        <v>3775</v>
      </c>
      <c r="H129" s="62">
        <f t="shared" si="20"/>
        <v>1760</v>
      </c>
      <c r="I129" s="62">
        <f t="shared" si="20"/>
        <v>4175</v>
      </c>
      <c r="J129" s="62">
        <f t="shared" si="20"/>
        <v>791</v>
      </c>
      <c r="K129" s="62">
        <f t="shared" si="20"/>
        <v>3590</v>
      </c>
      <c r="L129" s="62">
        <f t="shared" si="20"/>
        <v>4381</v>
      </c>
    </row>
    <row r="130" spans="1:12" ht="16.5" customHeight="1">
      <c r="A130" s="12"/>
      <c r="B130" s="1"/>
      <c r="C130" s="12"/>
      <c r="D130" s="39"/>
      <c r="E130" s="39"/>
      <c r="F130" s="39"/>
      <c r="G130" s="74"/>
      <c r="H130" s="74"/>
      <c r="I130" s="39"/>
      <c r="J130" s="39"/>
      <c r="K130" s="39"/>
      <c r="L130" s="39"/>
    </row>
    <row r="131" spans="1:12" ht="12.75">
      <c r="A131" s="12"/>
      <c r="B131" s="1">
        <v>45</v>
      </c>
      <c r="C131" s="12" t="s">
        <v>26</v>
      </c>
      <c r="D131" s="17"/>
      <c r="E131" s="17"/>
      <c r="F131" s="17"/>
      <c r="G131" s="72"/>
      <c r="H131" s="72"/>
      <c r="I131" s="17"/>
      <c r="J131" s="17"/>
      <c r="K131" s="17"/>
      <c r="L131" s="17"/>
    </row>
    <row r="132" spans="1:12" ht="25.5">
      <c r="A132" s="12"/>
      <c r="B132" s="38" t="s">
        <v>78</v>
      </c>
      <c r="C132" s="12" t="s">
        <v>75</v>
      </c>
      <c r="D132" s="39">
        <v>200</v>
      </c>
      <c r="E132" s="64">
        <v>0</v>
      </c>
      <c r="F132" s="64">
        <v>0</v>
      </c>
      <c r="G132" s="64">
        <v>0</v>
      </c>
      <c r="H132" s="39">
        <v>1010</v>
      </c>
      <c r="I132" s="64">
        <v>0</v>
      </c>
      <c r="J132" s="64">
        <v>0</v>
      </c>
      <c r="K132" s="64">
        <v>0</v>
      </c>
      <c r="L132" s="64">
        <f>SUM(J132:K132)</f>
        <v>0</v>
      </c>
    </row>
    <row r="133" spans="1:12" ht="25.5">
      <c r="A133" s="12"/>
      <c r="B133" s="38" t="s">
        <v>79</v>
      </c>
      <c r="C133" s="12" t="s">
        <v>68</v>
      </c>
      <c r="D133" s="39">
        <v>40</v>
      </c>
      <c r="E133" s="64">
        <v>0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f>SUM(J133:K133)</f>
        <v>0</v>
      </c>
    </row>
    <row r="134" spans="1:12" ht="12.75">
      <c r="A134" s="12" t="s">
        <v>14</v>
      </c>
      <c r="B134" s="1">
        <v>45</v>
      </c>
      <c r="C134" s="12" t="s">
        <v>26</v>
      </c>
      <c r="D134" s="62">
        <f aca="true" t="shared" si="21" ref="D134:L134">SUM(D132:D133)</f>
        <v>240</v>
      </c>
      <c r="E134" s="66">
        <f t="shared" si="21"/>
        <v>0</v>
      </c>
      <c r="F134" s="66">
        <f>SUM(F132:F133)</f>
        <v>0</v>
      </c>
      <c r="G134" s="66">
        <f>SUM(G132:G133)</f>
        <v>0</v>
      </c>
      <c r="H134" s="62">
        <f t="shared" si="21"/>
        <v>1010</v>
      </c>
      <c r="I134" s="66">
        <f t="shared" si="21"/>
        <v>0</v>
      </c>
      <c r="J134" s="66">
        <f t="shared" si="21"/>
        <v>0</v>
      </c>
      <c r="K134" s="66">
        <f t="shared" si="21"/>
        <v>0</v>
      </c>
      <c r="L134" s="66">
        <f t="shared" si="21"/>
        <v>0</v>
      </c>
    </row>
    <row r="135" spans="1:12" ht="12.75">
      <c r="A135" s="12"/>
      <c r="B135" s="1"/>
      <c r="C135" s="12"/>
      <c r="D135" s="17"/>
      <c r="E135" s="17"/>
      <c r="F135" s="17"/>
      <c r="G135" s="72"/>
      <c r="H135" s="72"/>
      <c r="I135" s="17"/>
      <c r="J135" s="17"/>
      <c r="K135" s="17"/>
      <c r="L135" s="17"/>
    </row>
    <row r="136" spans="1:12" ht="12.75">
      <c r="A136" s="12"/>
      <c r="B136" s="40">
        <v>46</v>
      </c>
      <c r="C136" s="12" t="s">
        <v>31</v>
      </c>
      <c r="D136" s="17"/>
      <c r="E136" s="17"/>
      <c r="F136" s="17"/>
      <c r="G136" s="72"/>
      <c r="H136" s="72"/>
      <c r="I136" s="17"/>
      <c r="J136" s="17"/>
      <c r="K136" s="17"/>
      <c r="L136" s="17"/>
    </row>
    <row r="137" spans="1:12" ht="25.5">
      <c r="A137" s="12"/>
      <c r="B137" s="38" t="s">
        <v>80</v>
      </c>
      <c r="C137" s="12" t="s">
        <v>75</v>
      </c>
      <c r="D137" s="39">
        <v>180</v>
      </c>
      <c r="E137" s="64">
        <v>0</v>
      </c>
      <c r="F137" s="64">
        <v>0</v>
      </c>
      <c r="G137" s="64">
        <v>0</v>
      </c>
      <c r="H137" s="39">
        <v>200</v>
      </c>
      <c r="I137" s="64">
        <v>0</v>
      </c>
      <c r="J137" s="64">
        <v>0</v>
      </c>
      <c r="K137" s="64">
        <v>0</v>
      </c>
      <c r="L137" s="64">
        <f>SUM(J137:K137)</f>
        <v>0</v>
      </c>
    </row>
    <row r="138" spans="1:12" ht="25.5">
      <c r="A138" s="12"/>
      <c r="B138" s="38" t="s">
        <v>81</v>
      </c>
      <c r="C138" s="12" t="s">
        <v>68</v>
      </c>
      <c r="D138" s="61">
        <v>39</v>
      </c>
      <c r="E138" s="65">
        <v>0</v>
      </c>
      <c r="F138" s="65">
        <v>0</v>
      </c>
      <c r="G138" s="64">
        <v>0</v>
      </c>
      <c r="H138" s="64">
        <v>0</v>
      </c>
      <c r="I138" s="64">
        <v>0</v>
      </c>
      <c r="J138" s="64">
        <v>0</v>
      </c>
      <c r="K138" s="65">
        <v>0</v>
      </c>
      <c r="L138" s="65">
        <f>SUM(J138:K138)</f>
        <v>0</v>
      </c>
    </row>
    <row r="139" spans="1:12" ht="12.75">
      <c r="A139" s="29" t="s">
        <v>14</v>
      </c>
      <c r="B139" s="88">
        <v>46</v>
      </c>
      <c r="C139" s="29" t="s">
        <v>31</v>
      </c>
      <c r="D139" s="62">
        <f aca="true" t="shared" si="22" ref="D139:L139">SUM(D137:D138)</f>
        <v>219</v>
      </c>
      <c r="E139" s="66">
        <f t="shared" si="22"/>
        <v>0</v>
      </c>
      <c r="F139" s="66">
        <f>SUM(F137:F138)</f>
        <v>0</v>
      </c>
      <c r="G139" s="66">
        <f>SUM(G137:G138)</f>
        <v>0</v>
      </c>
      <c r="H139" s="62">
        <f t="shared" si="22"/>
        <v>200</v>
      </c>
      <c r="I139" s="66">
        <f t="shared" si="22"/>
        <v>0</v>
      </c>
      <c r="J139" s="66">
        <f t="shared" si="22"/>
        <v>0</v>
      </c>
      <c r="K139" s="66">
        <f t="shared" si="22"/>
        <v>0</v>
      </c>
      <c r="L139" s="66">
        <f t="shared" si="22"/>
        <v>0</v>
      </c>
    </row>
    <row r="140" spans="1:12" ht="0.75" customHeight="1">
      <c r="A140" s="12"/>
      <c r="B140" s="40"/>
      <c r="C140" s="12"/>
      <c r="D140" s="17"/>
      <c r="E140" s="17"/>
      <c r="F140" s="17"/>
      <c r="G140" s="72"/>
      <c r="H140" s="72"/>
      <c r="I140" s="17"/>
      <c r="J140" s="17"/>
      <c r="K140" s="17"/>
      <c r="L140" s="17"/>
    </row>
    <row r="141" spans="1:12" ht="12.75">
      <c r="A141" s="12"/>
      <c r="B141" s="40">
        <v>47</v>
      </c>
      <c r="C141" s="12" t="s">
        <v>36</v>
      </c>
      <c r="D141" s="17"/>
      <c r="E141" s="17"/>
      <c r="F141" s="17"/>
      <c r="G141" s="72"/>
      <c r="H141" s="72"/>
      <c r="I141" s="17"/>
      <c r="J141" s="17"/>
      <c r="K141" s="17"/>
      <c r="L141" s="17"/>
    </row>
    <row r="142" spans="1:12" ht="25.5">
      <c r="A142" s="12"/>
      <c r="B142" s="38" t="s">
        <v>82</v>
      </c>
      <c r="C142" s="12" t="s">
        <v>75</v>
      </c>
      <c r="D142" s="39">
        <v>50</v>
      </c>
      <c r="E142" s="64">
        <v>0</v>
      </c>
      <c r="F142" s="64">
        <v>0</v>
      </c>
      <c r="G142" s="64">
        <v>0</v>
      </c>
      <c r="H142" s="39">
        <v>80</v>
      </c>
      <c r="I142" s="64">
        <v>0</v>
      </c>
      <c r="J142" s="64">
        <v>0</v>
      </c>
      <c r="K142" s="64">
        <v>0</v>
      </c>
      <c r="L142" s="64">
        <f>SUM(J142:K142)</f>
        <v>0</v>
      </c>
    </row>
    <row r="143" spans="1:12" ht="12.75">
      <c r="A143" s="12" t="s">
        <v>14</v>
      </c>
      <c r="B143" s="40">
        <v>47</v>
      </c>
      <c r="C143" s="12" t="s">
        <v>36</v>
      </c>
      <c r="D143" s="62">
        <f aca="true" t="shared" si="23" ref="D143:L143">SUM(D142:D142)</f>
        <v>50</v>
      </c>
      <c r="E143" s="66">
        <f t="shared" si="23"/>
        <v>0</v>
      </c>
      <c r="F143" s="66">
        <f t="shared" si="23"/>
        <v>0</v>
      </c>
      <c r="G143" s="66">
        <f t="shared" si="23"/>
        <v>0</v>
      </c>
      <c r="H143" s="62">
        <f t="shared" si="23"/>
        <v>80</v>
      </c>
      <c r="I143" s="66">
        <f t="shared" si="23"/>
        <v>0</v>
      </c>
      <c r="J143" s="66">
        <f t="shared" si="23"/>
        <v>0</v>
      </c>
      <c r="K143" s="66">
        <f t="shared" si="23"/>
        <v>0</v>
      </c>
      <c r="L143" s="66">
        <f t="shared" si="23"/>
        <v>0</v>
      </c>
    </row>
    <row r="144" spans="1:12" ht="12.75">
      <c r="A144" s="12"/>
      <c r="B144" s="40"/>
      <c r="C144" s="12"/>
      <c r="D144" s="17"/>
      <c r="E144" s="17"/>
      <c r="F144" s="17"/>
      <c r="G144" s="72"/>
      <c r="H144" s="72"/>
      <c r="I144" s="17"/>
      <c r="J144" s="17"/>
      <c r="K144" s="17"/>
      <c r="L144" s="17"/>
    </row>
    <row r="145" spans="1:12" ht="12.75">
      <c r="A145" s="12"/>
      <c r="B145" s="40">
        <v>48</v>
      </c>
      <c r="C145" s="12" t="s">
        <v>42</v>
      </c>
      <c r="D145" s="17"/>
      <c r="E145" s="17"/>
      <c r="F145" s="17"/>
      <c r="G145" s="72"/>
      <c r="H145" s="72"/>
      <c r="I145" s="17"/>
      <c r="J145" s="17"/>
      <c r="K145" s="17"/>
      <c r="L145" s="17"/>
    </row>
    <row r="146" spans="1:12" ht="25.5">
      <c r="A146" s="12"/>
      <c r="B146" s="38" t="s">
        <v>83</v>
      </c>
      <c r="C146" s="12" t="s">
        <v>75</v>
      </c>
      <c r="D146" s="39">
        <v>150</v>
      </c>
      <c r="E146" s="64">
        <v>0</v>
      </c>
      <c r="F146" s="64">
        <v>0</v>
      </c>
      <c r="G146" s="64">
        <v>0</v>
      </c>
      <c r="H146" s="39">
        <v>323</v>
      </c>
      <c r="I146" s="64">
        <v>0</v>
      </c>
      <c r="J146" s="64">
        <v>0</v>
      </c>
      <c r="K146" s="64">
        <v>0</v>
      </c>
      <c r="L146" s="64">
        <f>SUM(J146:K146)</f>
        <v>0</v>
      </c>
    </row>
    <row r="147" spans="1:12" ht="25.5">
      <c r="A147" s="12"/>
      <c r="B147" s="38" t="s">
        <v>84</v>
      </c>
      <c r="C147" s="12" t="s">
        <v>68</v>
      </c>
      <c r="D147" s="39">
        <v>45</v>
      </c>
      <c r="E147" s="64">
        <v>0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f>SUM(J147:K147)</f>
        <v>0</v>
      </c>
    </row>
    <row r="148" spans="1:12" ht="12.75">
      <c r="A148" s="12" t="s">
        <v>14</v>
      </c>
      <c r="B148" s="40">
        <v>48</v>
      </c>
      <c r="C148" s="12" t="s">
        <v>42</v>
      </c>
      <c r="D148" s="62">
        <f aca="true" t="shared" si="24" ref="D148:L148">SUM(D146:D147)</f>
        <v>195</v>
      </c>
      <c r="E148" s="66">
        <f t="shared" si="24"/>
        <v>0</v>
      </c>
      <c r="F148" s="66">
        <f>SUM(F146:F147)</f>
        <v>0</v>
      </c>
      <c r="G148" s="66">
        <f>SUM(G146:G147)</f>
        <v>0</v>
      </c>
      <c r="H148" s="62">
        <f t="shared" si="24"/>
        <v>323</v>
      </c>
      <c r="I148" s="66">
        <f t="shared" si="24"/>
        <v>0</v>
      </c>
      <c r="J148" s="66">
        <f>SUM(J146:J147)</f>
        <v>0</v>
      </c>
      <c r="K148" s="66">
        <f t="shared" si="24"/>
        <v>0</v>
      </c>
      <c r="L148" s="66">
        <f t="shared" si="24"/>
        <v>0</v>
      </c>
    </row>
    <row r="149" spans="1:12" ht="12.75">
      <c r="A149" s="12" t="s">
        <v>14</v>
      </c>
      <c r="B149" s="1">
        <v>62</v>
      </c>
      <c r="C149" s="12" t="s">
        <v>71</v>
      </c>
      <c r="D149" s="62">
        <f aca="true" t="shared" si="25" ref="D149:L149">D148+D143+D139+D134+D129</f>
        <v>2056</v>
      </c>
      <c r="E149" s="62">
        <f t="shared" si="25"/>
        <v>3133</v>
      </c>
      <c r="F149" s="62">
        <f t="shared" si="25"/>
        <v>1274</v>
      </c>
      <c r="G149" s="62">
        <f t="shared" si="25"/>
        <v>3775</v>
      </c>
      <c r="H149" s="62">
        <f t="shared" si="25"/>
        <v>3373</v>
      </c>
      <c r="I149" s="62">
        <f t="shared" si="25"/>
        <v>4175</v>
      </c>
      <c r="J149" s="62">
        <f t="shared" si="25"/>
        <v>791</v>
      </c>
      <c r="K149" s="62">
        <f t="shared" si="25"/>
        <v>3590</v>
      </c>
      <c r="L149" s="62">
        <f t="shared" si="25"/>
        <v>4381</v>
      </c>
    </row>
    <row r="150" spans="1:12" ht="12.75">
      <c r="A150" s="12" t="s">
        <v>14</v>
      </c>
      <c r="B150" s="45">
        <v>0.105</v>
      </c>
      <c r="C150" s="33" t="s">
        <v>70</v>
      </c>
      <c r="D150" s="62">
        <f aca="true" t="shared" si="26" ref="D150:L150">D149</f>
        <v>2056</v>
      </c>
      <c r="E150" s="62">
        <f t="shared" si="26"/>
        <v>3133</v>
      </c>
      <c r="F150" s="62">
        <f>F149</f>
        <v>1274</v>
      </c>
      <c r="G150" s="62">
        <f>G149</f>
        <v>3775</v>
      </c>
      <c r="H150" s="62">
        <f t="shared" si="26"/>
        <v>3373</v>
      </c>
      <c r="I150" s="62">
        <f t="shared" si="26"/>
        <v>4175</v>
      </c>
      <c r="J150" s="62">
        <f>J149</f>
        <v>791</v>
      </c>
      <c r="K150" s="62">
        <f t="shared" si="26"/>
        <v>3590</v>
      </c>
      <c r="L150" s="62">
        <f t="shared" si="26"/>
        <v>4381</v>
      </c>
    </row>
    <row r="151" spans="1:12" ht="12.75">
      <c r="A151" s="12"/>
      <c r="B151" s="43"/>
      <c r="C151" s="33"/>
      <c r="D151" s="17"/>
      <c r="E151" s="17"/>
      <c r="F151" s="17"/>
      <c r="G151" s="72"/>
      <c r="H151" s="72"/>
      <c r="I151" s="17"/>
      <c r="J151" s="17"/>
      <c r="K151" s="17"/>
      <c r="L151" s="17"/>
    </row>
    <row r="152" spans="1:12" ht="12.75">
      <c r="A152" s="12"/>
      <c r="B152" s="45">
        <v>0.107</v>
      </c>
      <c r="C152" s="33" t="s">
        <v>85</v>
      </c>
      <c r="D152" s="17"/>
      <c r="E152" s="17"/>
      <c r="F152" s="17"/>
      <c r="G152" s="72"/>
      <c r="H152" s="72"/>
      <c r="I152" s="17"/>
      <c r="J152" s="17"/>
      <c r="K152" s="17"/>
      <c r="L152" s="17"/>
    </row>
    <row r="153" spans="1:12" ht="12.75">
      <c r="A153" s="12"/>
      <c r="B153" s="37">
        <v>1</v>
      </c>
      <c r="C153" s="12" t="s">
        <v>18</v>
      </c>
      <c r="D153" s="17"/>
      <c r="E153" s="17"/>
      <c r="F153" s="17"/>
      <c r="G153" s="72"/>
      <c r="H153" s="72"/>
      <c r="I153" s="17"/>
      <c r="J153" s="17"/>
      <c r="K153" s="17"/>
      <c r="L153" s="17"/>
    </row>
    <row r="154" spans="1:12" ht="12.75">
      <c r="A154" s="12"/>
      <c r="B154" s="1">
        <v>44</v>
      </c>
      <c r="C154" s="12" t="s">
        <v>19</v>
      </c>
      <c r="D154" s="17"/>
      <c r="E154" s="17"/>
      <c r="F154" s="17"/>
      <c r="G154" s="72"/>
      <c r="H154" s="72"/>
      <c r="I154" s="17"/>
      <c r="J154" s="17"/>
      <c r="K154" s="17"/>
      <c r="L154" s="17"/>
    </row>
    <row r="155" spans="1:12" ht="25.5">
      <c r="A155" s="12"/>
      <c r="B155" s="38" t="s">
        <v>20</v>
      </c>
      <c r="C155" s="12" t="s">
        <v>21</v>
      </c>
      <c r="D155" s="64">
        <v>0</v>
      </c>
      <c r="E155" s="39">
        <v>2695</v>
      </c>
      <c r="F155" s="64">
        <v>0</v>
      </c>
      <c r="G155" s="39">
        <v>2797</v>
      </c>
      <c r="H155" s="64">
        <v>0</v>
      </c>
      <c r="I155" s="39">
        <v>3027</v>
      </c>
      <c r="J155" s="64">
        <v>0</v>
      </c>
      <c r="K155" s="39">
        <v>4552</v>
      </c>
      <c r="L155" s="39">
        <f>SUM(J155:K155)</f>
        <v>4552</v>
      </c>
    </row>
    <row r="156" spans="1:12" ht="25.5">
      <c r="A156" s="12"/>
      <c r="B156" s="38" t="s">
        <v>22</v>
      </c>
      <c r="C156" s="12" t="s">
        <v>64</v>
      </c>
      <c r="D156" s="64">
        <v>0</v>
      </c>
      <c r="E156" s="39">
        <v>12</v>
      </c>
      <c r="F156" s="64">
        <v>0</v>
      </c>
      <c r="G156" s="39">
        <v>14</v>
      </c>
      <c r="H156" s="64">
        <v>0</v>
      </c>
      <c r="I156" s="39">
        <f>14-1</f>
        <v>13</v>
      </c>
      <c r="J156" s="64">
        <v>0</v>
      </c>
      <c r="K156" s="39">
        <v>15</v>
      </c>
      <c r="L156" s="39">
        <f>SUM(J156:K156)</f>
        <v>15</v>
      </c>
    </row>
    <row r="157" spans="1:12" ht="25.5">
      <c r="A157" s="12"/>
      <c r="B157" s="38" t="s">
        <v>23</v>
      </c>
      <c r="C157" s="12" t="s">
        <v>65</v>
      </c>
      <c r="D157" s="39">
        <v>9</v>
      </c>
      <c r="E157" s="39">
        <v>42</v>
      </c>
      <c r="F157" s="64">
        <v>0</v>
      </c>
      <c r="G157" s="39">
        <v>51</v>
      </c>
      <c r="H157" s="64">
        <v>0</v>
      </c>
      <c r="I157" s="39">
        <v>51</v>
      </c>
      <c r="J157" s="64">
        <v>0</v>
      </c>
      <c r="K157" s="39">
        <v>56</v>
      </c>
      <c r="L157" s="39">
        <f>SUM(J157:K157)</f>
        <v>56</v>
      </c>
    </row>
    <row r="158" spans="1:12" ht="25.5">
      <c r="A158" s="12"/>
      <c r="B158" s="38" t="s">
        <v>25</v>
      </c>
      <c r="C158" s="12" t="s">
        <v>69</v>
      </c>
      <c r="D158" s="64">
        <v>0</v>
      </c>
      <c r="E158" s="39">
        <v>37</v>
      </c>
      <c r="F158" s="64">
        <v>0</v>
      </c>
      <c r="G158" s="39">
        <v>37</v>
      </c>
      <c r="H158" s="64">
        <v>0</v>
      </c>
      <c r="I158" s="39">
        <v>37</v>
      </c>
      <c r="J158" s="64">
        <v>0</v>
      </c>
      <c r="K158" s="39">
        <v>40</v>
      </c>
      <c r="L158" s="39">
        <f>SUM(J158:K158)</f>
        <v>40</v>
      </c>
    </row>
    <row r="159" spans="1:12" ht="12.75">
      <c r="A159" s="12" t="s">
        <v>14</v>
      </c>
      <c r="B159" s="1">
        <v>44</v>
      </c>
      <c r="C159" s="12" t="s">
        <v>19</v>
      </c>
      <c r="D159" s="62">
        <f aca="true" t="shared" si="27" ref="D159:L159">SUM(D155:D158)</f>
        <v>9</v>
      </c>
      <c r="E159" s="62">
        <f t="shared" si="27"/>
        <v>2786</v>
      </c>
      <c r="F159" s="66">
        <f t="shared" si="27"/>
        <v>0</v>
      </c>
      <c r="G159" s="62">
        <f t="shared" si="27"/>
        <v>2899</v>
      </c>
      <c r="H159" s="66">
        <f t="shared" si="27"/>
        <v>0</v>
      </c>
      <c r="I159" s="62">
        <f t="shared" si="27"/>
        <v>3128</v>
      </c>
      <c r="J159" s="66">
        <f t="shared" si="27"/>
        <v>0</v>
      </c>
      <c r="K159" s="62">
        <f t="shared" si="27"/>
        <v>4663</v>
      </c>
      <c r="L159" s="62">
        <f t="shared" si="27"/>
        <v>4663</v>
      </c>
    </row>
    <row r="160" spans="1:12" ht="12.75">
      <c r="A160" s="12"/>
      <c r="B160" s="1"/>
      <c r="C160" s="12"/>
      <c r="D160" s="17"/>
      <c r="E160" s="17"/>
      <c r="F160" s="17"/>
      <c r="G160" s="72"/>
      <c r="H160" s="72"/>
      <c r="I160" s="17"/>
      <c r="J160" s="17"/>
      <c r="K160" s="17"/>
      <c r="L160" s="17"/>
    </row>
    <row r="161" spans="1:12" ht="12.75">
      <c r="A161" s="12"/>
      <c r="B161" s="40">
        <v>45</v>
      </c>
      <c r="C161" s="12" t="s">
        <v>26</v>
      </c>
      <c r="D161" s="17"/>
      <c r="E161" s="17"/>
      <c r="F161" s="17"/>
      <c r="G161" s="72"/>
      <c r="H161" s="72"/>
      <c r="I161" s="17"/>
      <c r="J161" s="17"/>
      <c r="K161" s="17"/>
      <c r="L161" s="17"/>
    </row>
    <row r="162" spans="1:12" ht="25.5">
      <c r="A162" s="12"/>
      <c r="B162" s="38" t="s">
        <v>27</v>
      </c>
      <c r="C162" s="12" t="s">
        <v>21</v>
      </c>
      <c r="D162" s="64">
        <v>0</v>
      </c>
      <c r="E162" s="39">
        <v>476</v>
      </c>
      <c r="F162" s="64">
        <v>0</v>
      </c>
      <c r="G162" s="39">
        <v>513</v>
      </c>
      <c r="H162" s="64">
        <v>0</v>
      </c>
      <c r="I162" s="39">
        <f>513-31</f>
        <v>482</v>
      </c>
      <c r="J162" s="64">
        <v>0</v>
      </c>
      <c r="K162" s="39">
        <v>591</v>
      </c>
      <c r="L162" s="39">
        <f>SUM(J162:K162)</f>
        <v>591</v>
      </c>
    </row>
    <row r="163" spans="1:12" ht="12.75" customHeight="1">
      <c r="A163" s="12"/>
      <c r="B163" s="38" t="s">
        <v>28</v>
      </c>
      <c r="C163" s="12" t="s">
        <v>64</v>
      </c>
      <c r="D163" s="65">
        <v>0</v>
      </c>
      <c r="E163" s="61">
        <v>6</v>
      </c>
      <c r="F163" s="64">
        <v>0</v>
      </c>
      <c r="G163" s="61">
        <v>7</v>
      </c>
      <c r="H163" s="64">
        <v>0</v>
      </c>
      <c r="I163" s="61">
        <v>7</v>
      </c>
      <c r="J163" s="64">
        <v>0</v>
      </c>
      <c r="K163" s="61">
        <v>8</v>
      </c>
      <c r="L163" s="61">
        <f>SUM(J163:K163)</f>
        <v>8</v>
      </c>
    </row>
    <row r="164" spans="1:12" ht="12.75" customHeight="1">
      <c r="A164" s="12" t="s">
        <v>14</v>
      </c>
      <c r="B164" s="40">
        <v>45</v>
      </c>
      <c r="C164" s="12" t="s">
        <v>26</v>
      </c>
      <c r="D164" s="66">
        <f aca="true" t="shared" si="28" ref="D164:L164">SUM(D162:D163)</f>
        <v>0</v>
      </c>
      <c r="E164" s="62">
        <f t="shared" si="28"/>
        <v>482</v>
      </c>
      <c r="F164" s="66">
        <f>SUM(F162:F163)</f>
        <v>0</v>
      </c>
      <c r="G164" s="62">
        <f>SUM(G162:G163)</f>
        <v>520</v>
      </c>
      <c r="H164" s="66">
        <f t="shared" si="28"/>
        <v>0</v>
      </c>
      <c r="I164" s="62">
        <f t="shared" si="28"/>
        <v>489</v>
      </c>
      <c r="J164" s="66">
        <f t="shared" si="28"/>
        <v>0</v>
      </c>
      <c r="K164" s="62">
        <f t="shared" si="28"/>
        <v>599</v>
      </c>
      <c r="L164" s="62">
        <f t="shared" si="28"/>
        <v>599</v>
      </c>
    </row>
    <row r="165" spans="1:12" ht="12.75" customHeight="1">
      <c r="A165" s="12"/>
      <c r="B165" s="40"/>
      <c r="C165" s="12"/>
      <c r="D165" s="17"/>
      <c r="E165" s="17"/>
      <c r="F165" s="44"/>
      <c r="G165" s="72"/>
      <c r="H165" s="75"/>
      <c r="I165" s="17"/>
      <c r="J165" s="44"/>
      <c r="K165" s="17"/>
      <c r="L165" s="17"/>
    </row>
    <row r="166" spans="1:12" ht="12.75" customHeight="1">
      <c r="A166" s="12"/>
      <c r="B166" s="40">
        <v>46</v>
      </c>
      <c r="C166" s="12" t="s">
        <v>31</v>
      </c>
      <c r="D166" s="17"/>
      <c r="E166" s="17"/>
      <c r="F166" s="44"/>
      <c r="G166" s="72"/>
      <c r="H166" s="75"/>
      <c r="I166" s="17"/>
      <c r="J166" s="44"/>
      <c r="K166" s="17"/>
      <c r="L166" s="17"/>
    </row>
    <row r="167" spans="1:12" ht="12.75" customHeight="1">
      <c r="A167" s="12"/>
      <c r="B167" s="38" t="s">
        <v>32</v>
      </c>
      <c r="C167" s="12" t="s">
        <v>21</v>
      </c>
      <c r="D167" s="64">
        <v>0</v>
      </c>
      <c r="E167" s="39">
        <v>1795</v>
      </c>
      <c r="F167" s="64">
        <v>0</v>
      </c>
      <c r="G167" s="39">
        <v>2113</v>
      </c>
      <c r="H167" s="64">
        <v>0</v>
      </c>
      <c r="I167" s="39">
        <f>2113-1</f>
        <v>2112</v>
      </c>
      <c r="J167" s="64">
        <v>0</v>
      </c>
      <c r="K167" s="39">
        <v>4397</v>
      </c>
      <c r="L167" s="39">
        <f>SUM(J167:K167)</f>
        <v>4397</v>
      </c>
    </row>
    <row r="168" spans="1:12" ht="12.75" customHeight="1">
      <c r="A168" s="12"/>
      <c r="B168" s="38" t="s">
        <v>33</v>
      </c>
      <c r="C168" s="12" t="s">
        <v>64</v>
      </c>
      <c r="D168" s="65">
        <v>0</v>
      </c>
      <c r="E168" s="61">
        <v>13</v>
      </c>
      <c r="F168" s="65">
        <v>0</v>
      </c>
      <c r="G168" s="61">
        <v>14</v>
      </c>
      <c r="H168" s="65">
        <v>0</v>
      </c>
      <c r="I168" s="61">
        <v>14</v>
      </c>
      <c r="J168" s="65">
        <v>0</v>
      </c>
      <c r="K168" s="61">
        <v>15</v>
      </c>
      <c r="L168" s="61">
        <f>SUM(J168:K168)</f>
        <v>15</v>
      </c>
    </row>
    <row r="169" spans="1:12" ht="12.75" customHeight="1">
      <c r="A169" s="12" t="s">
        <v>14</v>
      </c>
      <c r="B169" s="40">
        <v>46</v>
      </c>
      <c r="C169" s="12" t="s">
        <v>31</v>
      </c>
      <c r="D169" s="66">
        <f aca="true" t="shared" si="29" ref="D169:L169">SUM(D167:D168)</f>
        <v>0</v>
      </c>
      <c r="E169" s="62">
        <f t="shared" si="29"/>
        <v>1808</v>
      </c>
      <c r="F169" s="66">
        <f>SUM(F167:F168)</f>
        <v>0</v>
      </c>
      <c r="G169" s="62">
        <f>SUM(G167:G168)</f>
        <v>2127</v>
      </c>
      <c r="H169" s="66">
        <f t="shared" si="29"/>
        <v>0</v>
      </c>
      <c r="I169" s="62">
        <f t="shared" si="29"/>
        <v>2126</v>
      </c>
      <c r="J169" s="66">
        <f t="shared" si="29"/>
        <v>0</v>
      </c>
      <c r="K169" s="62">
        <f t="shared" si="29"/>
        <v>4412</v>
      </c>
      <c r="L169" s="62">
        <f t="shared" si="29"/>
        <v>4412</v>
      </c>
    </row>
    <row r="170" spans="1:12" ht="12.75" customHeight="1">
      <c r="A170" s="12"/>
      <c r="B170" s="40"/>
      <c r="C170" s="12"/>
      <c r="D170" s="44"/>
      <c r="E170" s="17"/>
      <c r="F170" s="44"/>
      <c r="G170" s="72"/>
      <c r="H170" s="75"/>
      <c r="I170" s="17"/>
      <c r="J170" s="44"/>
      <c r="K170" s="17"/>
      <c r="L170" s="17"/>
    </row>
    <row r="171" spans="1:12" ht="12.75" customHeight="1">
      <c r="A171" s="12"/>
      <c r="B171" s="40">
        <v>47</v>
      </c>
      <c r="C171" s="12" t="s">
        <v>36</v>
      </c>
      <c r="D171" s="44"/>
      <c r="E171" s="17"/>
      <c r="F171" s="44"/>
      <c r="G171" s="72"/>
      <c r="H171" s="75"/>
      <c r="I171" s="17"/>
      <c r="J171" s="44"/>
      <c r="K171" s="17"/>
      <c r="L171" s="17"/>
    </row>
    <row r="172" spans="1:12" ht="12.75" customHeight="1">
      <c r="A172" s="12"/>
      <c r="B172" s="38" t="s">
        <v>37</v>
      </c>
      <c r="C172" s="12" t="s">
        <v>21</v>
      </c>
      <c r="D172" s="64">
        <v>0</v>
      </c>
      <c r="E172" s="39">
        <v>695</v>
      </c>
      <c r="F172" s="64">
        <v>0</v>
      </c>
      <c r="G172" s="39">
        <v>630</v>
      </c>
      <c r="H172" s="64">
        <v>0</v>
      </c>
      <c r="I172" s="39">
        <v>630</v>
      </c>
      <c r="J172" s="64">
        <v>0</v>
      </c>
      <c r="K172" s="39">
        <v>1330</v>
      </c>
      <c r="L172" s="39">
        <f>SUM(J172:K172)</f>
        <v>1330</v>
      </c>
    </row>
    <row r="173" spans="1:12" ht="12.75" customHeight="1">
      <c r="A173" s="29"/>
      <c r="B173" s="41" t="s">
        <v>38</v>
      </c>
      <c r="C173" s="29" t="s">
        <v>64</v>
      </c>
      <c r="D173" s="65">
        <v>0</v>
      </c>
      <c r="E173" s="61">
        <v>7</v>
      </c>
      <c r="F173" s="65">
        <v>0</v>
      </c>
      <c r="G173" s="61">
        <v>7</v>
      </c>
      <c r="H173" s="65">
        <v>0</v>
      </c>
      <c r="I173" s="61">
        <v>7</v>
      </c>
      <c r="J173" s="65">
        <v>0</v>
      </c>
      <c r="K173" s="61">
        <v>8</v>
      </c>
      <c r="L173" s="61">
        <f>SUM(J173:K173)</f>
        <v>8</v>
      </c>
    </row>
    <row r="174" spans="1:12" ht="12.75" customHeight="1">
      <c r="A174" s="12" t="s">
        <v>14</v>
      </c>
      <c r="B174" s="40">
        <v>47</v>
      </c>
      <c r="C174" s="12" t="s">
        <v>36</v>
      </c>
      <c r="D174" s="65">
        <f aca="true" t="shared" si="30" ref="D174:L174">SUM(D172:D173)</f>
        <v>0</v>
      </c>
      <c r="E174" s="61">
        <f t="shared" si="30"/>
        <v>702</v>
      </c>
      <c r="F174" s="65">
        <f>SUM(F172:F173)</f>
        <v>0</v>
      </c>
      <c r="G174" s="61">
        <f>SUM(G172:G173)</f>
        <v>637</v>
      </c>
      <c r="H174" s="65">
        <f t="shared" si="30"/>
        <v>0</v>
      </c>
      <c r="I174" s="61">
        <f t="shared" si="30"/>
        <v>637</v>
      </c>
      <c r="J174" s="65">
        <f t="shared" si="30"/>
        <v>0</v>
      </c>
      <c r="K174" s="61">
        <f t="shared" si="30"/>
        <v>1338</v>
      </c>
      <c r="L174" s="61">
        <f t="shared" si="30"/>
        <v>1338</v>
      </c>
    </row>
    <row r="175" spans="1:12" ht="12.75" customHeight="1">
      <c r="A175" s="12"/>
      <c r="B175" s="40"/>
      <c r="C175" s="12"/>
      <c r="D175" s="44"/>
      <c r="E175" s="17"/>
      <c r="F175" s="44"/>
      <c r="G175" s="72"/>
      <c r="H175" s="75"/>
      <c r="I175" s="17"/>
      <c r="J175" s="44"/>
      <c r="K175" s="17"/>
      <c r="L175" s="17"/>
    </row>
    <row r="176" spans="1:12" ht="12.75" customHeight="1">
      <c r="A176" s="12"/>
      <c r="B176" s="40">
        <v>48</v>
      </c>
      <c r="C176" s="12" t="s">
        <v>42</v>
      </c>
      <c r="D176" s="44"/>
      <c r="E176" s="17"/>
      <c r="F176" s="44"/>
      <c r="G176" s="72"/>
      <c r="H176" s="75"/>
      <c r="I176" s="17"/>
      <c r="J176" s="44"/>
      <c r="K176" s="17"/>
      <c r="L176" s="17"/>
    </row>
    <row r="177" spans="1:12" ht="12.75" customHeight="1">
      <c r="A177" s="12"/>
      <c r="B177" s="38" t="s">
        <v>43</v>
      </c>
      <c r="C177" s="12" t="s">
        <v>21</v>
      </c>
      <c r="D177" s="64">
        <v>0</v>
      </c>
      <c r="E177" s="39">
        <v>824</v>
      </c>
      <c r="F177" s="64">
        <v>0</v>
      </c>
      <c r="G177" s="39">
        <v>790</v>
      </c>
      <c r="H177" s="64">
        <v>0</v>
      </c>
      <c r="I177" s="39">
        <v>1240</v>
      </c>
      <c r="J177" s="64">
        <v>0</v>
      </c>
      <c r="K177" s="39">
        <v>2087</v>
      </c>
      <c r="L177" s="39">
        <f>SUM(J177:K177)</f>
        <v>2087</v>
      </c>
    </row>
    <row r="178" spans="1:12" ht="12.75" customHeight="1">
      <c r="A178" s="12"/>
      <c r="B178" s="38" t="s">
        <v>44</v>
      </c>
      <c r="C178" s="12" t="s">
        <v>64</v>
      </c>
      <c r="D178" s="64">
        <v>0</v>
      </c>
      <c r="E178" s="39">
        <v>4</v>
      </c>
      <c r="F178" s="64">
        <v>0</v>
      </c>
      <c r="G178" s="39">
        <v>7</v>
      </c>
      <c r="H178" s="64">
        <v>0</v>
      </c>
      <c r="I178" s="39">
        <v>7</v>
      </c>
      <c r="J178" s="64">
        <v>0</v>
      </c>
      <c r="K178" s="39">
        <v>8</v>
      </c>
      <c r="L178" s="39">
        <f>SUM(J178:K178)</f>
        <v>8</v>
      </c>
    </row>
    <row r="179" spans="1:12" ht="12.75" customHeight="1">
      <c r="A179" s="12" t="s">
        <v>14</v>
      </c>
      <c r="B179" s="40">
        <v>48</v>
      </c>
      <c r="C179" s="12" t="s">
        <v>42</v>
      </c>
      <c r="D179" s="66">
        <f aca="true" t="shared" si="31" ref="D179:L179">SUM(D177:D178)</f>
        <v>0</v>
      </c>
      <c r="E179" s="62">
        <f t="shared" si="31"/>
        <v>828</v>
      </c>
      <c r="F179" s="66">
        <f>SUM(F177:F178)</f>
        <v>0</v>
      </c>
      <c r="G179" s="62">
        <f>SUM(G177:G178)</f>
        <v>797</v>
      </c>
      <c r="H179" s="66">
        <f t="shared" si="31"/>
        <v>0</v>
      </c>
      <c r="I179" s="62">
        <f t="shared" si="31"/>
        <v>1247</v>
      </c>
      <c r="J179" s="66">
        <f t="shared" si="31"/>
        <v>0</v>
      </c>
      <c r="K179" s="62">
        <f t="shared" si="31"/>
        <v>2095</v>
      </c>
      <c r="L179" s="62">
        <f t="shared" si="31"/>
        <v>2095</v>
      </c>
    </row>
    <row r="180" spans="1:12" ht="12.75" customHeight="1">
      <c r="A180" s="12"/>
      <c r="B180" s="40"/>
      <c r="C180" s="12"/>
      <c r="D180" s="17"/>
      <c r="E180" s="17"/>
      <c r="F180" s="17"/>
      <c r="G180" s="72"/>
      <c r="H180" s="72"/>
      <c r="I180" s="17"/>
      <c r="J180" s="17"/>
      <c r="K180" s="17"/>
      <c r="L180" s="17"/>
    </row>
    <row r="181" spans="1:12" ht="38.25">
      <c r="A181" s="12"/>
      <c r="B181" s="37">
        <v>71</v>
      </c>
      <c r="C181" s="12" t="s">
        <v>168</v>
      </c>
      <c r="D181" s="39"/>
      <c r="E181" s="64"/>
      <c r="F181" s="64"/>
      <c r="G181" s="74"/>
      <c r="H181" s="74"/>
      <c r="I181" s="64"/>
      <c r="J181" s="39"/>
      <c r="K181" s="64"/>
      <c r="L181" s="64"/>
    </row>
    <row r="182" spans="1:12" ht="12.75" customHeight="1">
      <c r="A182" s="12"/>
      <c r="B182" s="77" t="s">
        <v>171</v>
      </c>
      <c r="C182" s="86" t="s">
        <v>167</v>
      </c>
      <c r="D182" s="64">
        <v>0</v>
      </c>
      <c r="E182" s="64">
        <v>0</v>
      </c>
      <c r="F182" s="64">
        <v>0</v>
      </c>
      <c r="G182" s="64">
        <v>0</v>
      </c>
      <c r="H182" s="64">
        <v>0</v>
      </c>
      <c r="I182" s="64">
        <v>0</v>
      </c>
      <c r="J182" s="39">
        <v>2000</v>
      </c>
      <c r="K182" s="64">
        <v>0</v>
      </c>
      <c r="L182" s="39">
        <f>SUM(J182:K182)</f>
        <v>2000</v>
      </c>
    </row>
    <row r="183" spans="1:12" ht="38.25">
      <c r="A183" s="12" t="s">
        <v>14</v>
      </c>
      <c r="B183" s="1">
        <v>71</v>
      </c>
      <c r="C183" s="12" t="s">
        <v>168</v>
      </c>
      <c r="D183" s="66">
        <f>D182</f>
        <v>0</v>
      </c>
      <c r="E183" s="66">
        <f aca="true" t="shared" si="32" ref="E183:L183">E182</f>
        <v>0</v>
      </c>
      <c r="F183" s="66">
        <f t="shared" si="32"/>
        <v>0</v>
      </c>
      <c r="G183" s="66">
        <f t="shared" si="32"/>
        <v>0</v>
      </c>
      <c r="H183" s="66">
        <f t="shared" si="32"/>
        <v>0</v>
      </c>
      <c r="I183" s="66">
        <f t="shared" si="32"/>
        <v>0</v>
      </c>
      <c r="J183" s="62">
        <f t="shared" si="32"/>
        <v>2000</v>
      </c>
      <c r="K183" s="66">
        <f t="shared" si="32"/>
        <v>0</v>
      </c>
      <c r="L183" s="62">
        <f t="shared" si="32"/>
        <v>2000</v>
      </c>
    </row>
    <row r="184" spans="1:12" ht="12.75" customHeight="1">
      <c r="A184" s="12" t="s">
        <v>14</v>
      </c>
      <c r="B184" s="37">
        <v>1</v>
      </c>
      <c r="C184" s="12" t="s">
        <v>18</v>
      </c>
      <c r="D184" s="61">
        <f>D179+D174+D169+D164+D159+D183</f>
        <v>9</v>
      </c>
      <c r="E184" s="61">
        <f aca="true" t="shared" si="33" ref="E184:L184">E179+E174+E169+E164+E159+E183</f>
        <v>6606</v>
      </c>
      <c r="F184" s="65">
        <f t="shared" si="33"/>
        <v>0</v>
      </c>
      <c r="G184" s="61">
        <f t="shared" si="33"/>
        <v>6980</v>
      </c>
      <c r="H184" s="65">
        <f t="shared" si="33"/>
        <v>0</v>
      </c>
      <c r="I184" s="61">
        <f t="shared" si="33"/>
        <v>7627</v>
      </c>
      <c r="J184" s="61">
        <f t="shared" si="33"/>
        <v>2000</v>
      </c>
      <c r="K184" s="61">
        <f t="shared" si="33"/>
        <v>13107</v>
      </c>
      <c r="L184" s="61">
        <f t="shared" si="33"/>
        <v>15107</v>
      </c>
    </row>
    <row r="185" spans="1:12" ht="12.75" customHeight="1">
      <c r="A185" s="12" t="s">
        <v>14</v>
      </c>
      <c r="B185" s="45">
        <v>0.107</v>
      </c>
      <c r="C185" s="33" t="s">
        <v>85</v>
      </c>
      <c r="D185" s="61">
        <f aca="true" t="shared" si="34" ref="D185:L185">D184</f>
        <v>9</v>
      </c>
      <c r="E185" s="61">
        <f t="shared" si="34"/>
        <v>6606</v>
      </c>
      <c r="F185" s="65">
        <f>F184</f>
        <v>0</v>
      </c>
      <c r="G185" s="61">
        <f>G184</f>
        <v>6980</v>
      </c>
      <c r="H185" s="65">
        <f t="shared" si="34"/>
        <v>0</v>
      </c>
      <c r="I185" s="61">
        <f t="shared" si="34"/>
        <v>7627</v>
      </c>
      <c r="J185" s="61">
        <f t="shared" si="34"/>
        <v>2000</v>
      </c>
      <c r="K185" s="61">
        <f t="shared" si="34"/>
        <v>13107</v>
      </c>
      <c r="L185" s="61">
        <f t="shared" si="34"/>
        <v>15107</v>
      </c>
    </row>
    <row r="186" spans="1:12" ht="12.75">
      <c r="A186" s="12"/>
      <c r="B186" s="45"/>
      <c r="C186" s="33"/>
      <c r="D186" s="44"/>
      <c r="E186" s="44"/>
      <c r="F186" s="44"/>
      <c r="G186" s="75"/>
      <c r="H186" s="75"/>
      <c r="I186" s="44"/>
      <c r="J186" s="44"/>
      <c r="K186" s="44"/>
      <c r="L186" s="44"/>
    </row>
    <row r="187" spans="1:12" ht="13.5" customHeight="1">
      <c r="A187" s="12"/>
      <c r="B187" s="45">
        <v>0.109</v>
      </c>
      <c r="C187" s="33" t="s">
        <v>140</v>
      </c>
      <c r="D187" s="17"/>
      <c r="E187" s="17"/>
      <c r="F187" s="17"/>
      <c r="G187" s="72"/>
      <c r="H187" s="72"/>
      <c r="I187" s="17"/>
      <c r="J187" s="17"/>
      <c r="K187" s="17"/>
      <c r="L187" s="17"/>
    </row>
    <row r="188" spans="1:12" ht="13.5" customHeight="1">
      <c r="A188" s="12"/>
      <c r="B188" s="37">
        <v>1</v>
      </c>
      <c r="C188" s="12" t="s">
        <v>18</v>
      </c>
      <c r="D188" s="17"/>
      <c r="E188" s="17"/>
      <c r="F188" s="17"/>
      <c r="G188" s="72"/>
      <c r="H188" s="72"/>
      <c r="I188" s="17"/>
      <c r="J188" s="17"/>
      <c r="K188" s="17"/>
      <c r="L188" s="17"/>
    </row>
    <row r="189" spans="1:12" ht="13.5" customHeight="1">
      <c r="A189" s="12"/>
      <c r="B189" s="1">
        <v>44</v>
      </c>
      <c r="C189" s="12" t="s">
        <v>19</v>
      </c>
      <c r="D189" s="17"/>
      <c r="E189" s="17"/>
      <c r="F189" s="17"/>
      <c r="G189" s="72"/>
      <c r="H189" s="72"/>
      <c r="I189" s="17"/>
      <c r="J189" s="17"/>
      <c r="K189" s="17"/>
      <c r="L189" s="17"/>
    </row>
    <row r="190" spans="1:12" ht="13.5" customHeight="1">
      <c r="A190" s="12"/>
      <c r="B190" s="38" t="s">
        <v>20</v>
      </c>
      <c r="C190" s="12" t="s">
        <v>21</v>
      </c>
      <c r="D190" s="64">
        <v>0</v>
      </c>
      <c r="E190" s="39">
        <v>3211</v>
      </c>
      <c r="F190" s="64">
        <v>0</v>
      </c>
      <c r="G190" s="39">
        <v>4543</v>
      </c>
      <c r="H190" s="64">
        <v>0</v>
      </c>
      <c r="I190" s="39">
        <f>4543-254</f>
        <v>4289</v>
      </c>
      <c r="J190" s="64">
        <v>0</v>
      </c>
      <c r="K190" s="39">
        <v>4625</v>
      </c>
      <c r="L190" s="39">
        <f aca="true" t="shared" si="35" ref="L190:L198">SUM(J190:K190)</f>
        <v>4625</v>
      </c>
    </row>
    <row r="191" spans="1:12" ht="13.5" customHeight="1">
      <c r="A191" s="12"/>
      <c r="B191" s="38" t="s">
        <v>62</v>
      </c>
      <c r="C191" s="12" t="s">
        <v>63</v>
      </c>
      <c r="D191" s="39">
        <v>111</v>
      </c>
      <c r="E191" s="39">
        <v>15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f t="shared" si="35"/>
        <v>0</v>
      </c>
    </row>
    <row r="192" spans="1:12" ht="13.5" customHeight="1">
      <c r="A192" s="12"/>
      <c r="B192" s="38" t="s">
        <v>22</v>
      </c>
      <c r="C192" s="12" t="s">
        <v>64</v>
      </c>
      <c r="D192" s="64">
        <v>0</v>
      </c>
      <c r="E192" s="39">
        <v>21</v>
      </c>
      <c r="F192" s="64">
        <v>0</v>
      </c>
      <c r="G192" s="39">
        <v>12</v>
      </c>
      <c r="H192" s="64">
        <v>0</v>
      </c>
      <c r="I192" s="39">
        <v>12</v>
      </c>
      <c r="J192" s="64">
        <v>0</v>
      </c>
      <c r="K192" s="39">
        <v>13</v>
      </c>
      <c r="L192" s="39">
        <f t="shared" si="35"/>
        <v>13</v>
      </c>
    </row>
    <row r="193" spans="1:12" ht="13.5" customHeight="1">
      <c r="A193" s="12"/>
      <c r="B193" s="38" t="s">
        <v>23</v>
      </c>
      <c r="C193" s="12" t="s">
        <v>65</v>
      </c>
      <c r="D193" s="64">
        <v>0</v>
      </c>
      <c r="E193" s="64">
        <v>0</v>
      </c>
      <c r="F193" s="64">
        <v>0</v>
      </c>
      <c r="G193" s="39">
        <v>25</v>
      </c>
      <c r="H193" s="64">
        <v>0</v>
      </c>
      <c r="I193" s="39">
        <v>25</v>
      </c>
      <c r="J193" s="64">
        <v>0</v>
      </c>
      <c r="K193" s="39">
        <v>27</v>
      </c>
      <c r="L193" s="39">
        <f t="shared" si="35"/>
        <v>27</v>
      </c>
    </row>
    <row r="194" spans="1:12" ht="13.5" customHeight="1">
      <c r="A194" s="12"/>
      <c r="B194" s="38" t="s">
        <v>86</v>
      </c>
      <c r="C194" s="12" t="s">
        <v>87</v>
      </c>
      <c r="D194" s="39">
        <v>54</v>
      </c>
      <c r="E194" s="64">
        <v>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f t="shared" si="35"/>
        <v>0</v>
      </c>
    </row>
    <row r="195" spans="1:12" ht="38.25">
      <c r="A195" s="12"/>
      <c r="B195" s="38" t="s">
        <v>122</v>
      </c>
      <c r="C195" s="12" t="s">
        <v>156</v>
      </c>
      <c r="D195" s="39">
        <v>52</v>
      </c>
      <c r="E195" s="64">
        <v>0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f t="shared" si="35"/>
        <v>0</v>
      </c>
    </row>
    <row r="196" spans="1:12" ht="25.5">
      <c r="A196" s="12"/>
      <c r="B196" s="47" t="s">
        <v>131</v>
      </c>
      <c r="C196" s="48" t="s">
        <v>144</v>
      </c>
      <c r="D196" s="64">
        <v>0</v>
      </c>
      <c r="E196" s="64">
        <v>0</v>
      </c>
      <c r="F196" s="39">
        <v>1300</v>
      </c>
      <c r="G196" s="64">
        <v>0</v>
      </c>
      <c r="H196" s="39">
        <v>1300</v>
      </c>
      <c r="I196" s="64">
        <v>0</v>
      </c>
      <c r="J196" s="39">
        <v>1</v>
      </c>
      <c r="K196" s="64">
        <v>0</v>
      </c>
      <c r="L196" s="39">
        <f t="shared" si="35"/>
        <v>1</v>
      </c>
    </row>
    <row r="197" spans="1:12" ht="51">
      <c r="A197" s="12"/>
      <c r="B197" s="47" t="s">
        <v>155</v>
      </c>
      <c r="C197" s="48" t="s">
        <v>158</v>
      </c>
      <c r="D197" s="39">
        <v>525</v>
      </c>
      <c r="E197" s="64">
        <v>0</v>
      </c>
      <c r="F197" s="39">
        <v>5000</v>
      </c>
      <c r="G197" s="64">
        <v>0</v>
      </c>
      <c r="H197" s="39">
        <v>5000</v>
      </c>
      <c r="I197" s="64">
        <v>0</v>
      </c>
      <c r="J197" s="39">
        <v>6813</v>
      </c>
      <c r="K197" s="64">
        <v>0</v>
      </c>
      <c r="L197" s="39">
        <f t="shared" si="35"/>
        <v>6813</v>
      </c>
    </row>
    <row r="198" spans="1:12" ht="38.25">
      <c r="A198" s="12"/>
      <c r="B198" s="47" t="s">
        <v>176</v>
      </c>
      <c r="C198" s="48" t="s">
        <v>179</v>
      </c>
      <c r="D198" s="64">
        <v>0</v>
      </c>
      <c r="E198" s="64">
        <v>0</v>
      </c>
      <c r="F198" s="64">
        <v>0</v>
      </c>
      <c r="G198" s="64">
        <v>0</v>
      </c>
      <c r="H198" s="64">
        <v>0</v>
      </c>
      <c r="I198" s="64">
        <v>0</v>
      </c>
      <c r="J198" s="39">
        <v>2800</v>
      </c>
      <c r="K198" s="64">
        <v>0</v>
      </c>
      <c r="L198" s="39">
        <f t="shared" si="35"/>
        <v>2800</v>
      </c>
    </row>
    <row r="199" spans="1:12" ht="13.5" customHeight="1">
      <c r="A199" s="29" t="s">
        <v>14</v>
      </c>
      <c r="B199" s="30">
        <v>44</v>
      </c>
      <c r="C199" s="29" t="s">
        <v>19</v>
      </c>
      <c r="D199" s="62">
        <f aca="true" t="shared" si="36" ref="D199:L199">SUM(D190:D198)</f>
        <v>742</v>
      </c>
      <c r="E199" s="62">
        <f t="shared" si="36"/>
        <v>3247</v>
      </c>
      <c r="F199" s="62">
        <f t="shared" si="36"/>
        <v>6300</v>
      </c>
      <c r="G199" s="62">
        <f t="shared" si="36"/>
        <v>4580</v>
      </c>
      <c r="H199" s="62">
        <f t="shared" si="36"/>
        <v>6300</v>
      </c>
      <c r="I199" s="62">
        <f t="shared" si="36"/>
        <v>4326</v>
      </c>
      <c r="J199" s="62">
        <f t="shared" si="36"/>
        <v>9614</v>
      </c>
      <c r="K199" s="62">
        <f t="shared" si="36"/>
        <v>4665</v>
      </c>
      <c r="L199" s="62">
        <f t="shared" si="36"/>
        <v>14279</v>
      </c>
    </row>
    <row r="200" spans="1:12" ht="13.5" customHeight="1">
      <c r="A200" s="12"/>
      <c r="B200" s="40">
        <v>45</v>
      </c>
      <c r="C200" s="12" t="s">
        <v>26</v>
      </c>
      <c r="D200" s="17"/>
      <c r="E200" s="17"/>
      <c r="F200" s="17"/>
      <c r="G200" s="72"/>
      <c r="H200" s="72"/>
      <c r="I200" s="17"/>
      <c r="J200" s="17"/>
      <c r="K200" s="17"/>
      <c r="L200" s="17"/>
    </row>
    <row r="201" spans="1:12" ht="13.5" customHeight="1">
      <c r="A201" s="12"/>
      <c r="B201" s="38" t="s">
        <v>27</v>
      </c>
      <c r="C201" s="12" t="s">
        <v>21</v>
      </c>
      <c r="D201" s="64">
        <v>0</v>
      </c>
      <c r="E201" s="39">
        <v>599</v>
      </c>
      <c r="F201" s="64">
        <v>0</v>
      </c>
      <c r="G201" s="39">
        <v>665</v>
      </c>
      <c r="H201" s="64">
        <v>0</v>
      </c>
      <c r="I201" s="39">
        <f>665-26</f>
        <v>639</v>
      </c>
      <c r="J201" s="64">
        <v>0</v>
      </c>
      <c r="K201" s="39">
        <v>738</v>
      </c>
      <c r="L201" s="39">
        <f>SUM(J201:K201)</f>
        <v>738</v>
      </c>
    </row>
    <row r="202" spans="1:12" ht="13.5" customHeight="1">
      <c r="A202" s="12"/>
      <c r="B202" s="38" t="s">
        <v>28</v>
      </c>
      <c r="C202" s="12" t="s">
        <v>64</v>
      </c>
      <c r="D202" s="64">
        <v>0</v>
      </c>
      <c r="E202" s="39">
        <v>4</v>
      </c>
      <c r="F202" s="64">
        <v>0</v>
      </c>
      <c r="G202" s="39">
        <v>4</v>
      </c>
      <c r="H202" s="64">
        <v>0</v>
      </c>
      <c r="I202" s="39">
        <v>4</v>
      </c>
      <c r="J202" s="64">
        <v>0</v>
      </c>
      <c r="K202" s="39">
        <v>4</v>
      </c>
      <c r="L202" s="39">
        <f>SUM(J202:K202)</f>
        <v>4</v>
      </c>
    </row>
    <row r="203" spans="1:12" ht="13.5" customHeight="1">
      <c r="A203" s="12"/>
      <c r="B203" s="38" t="s">
        <v>29</v>
      </c>
      <c r="C203" s="12" t="s">
        <v>65</v>
      </c>
      <c r="D203" s="64">
        <v>0</v>
      </c>
      <c r="E203" s="39">
        <v>5</v>
      </c>
      <c r="F203" s="64">
        <v>0</v>
      </c>
      <c r="G203" s="39">
        <v>7</v>
      </c>
      <c r="H203" s="64">
        <v>0</v>
      </c>
      <c r="I203" s="39">
        <v>7</v>
      </c>
      <c r="J203" s="64">
        <v>0</v>
      </c>
      <c r="K203" s="39">
        <v>8</v>
      </c>
      <c r="L203" s="39">
        <f>SUM(J203:K203)</f>
        <v>8</v>
      </c>
    </row>
    <row r="204" spans="1:12" ht="13.5" customHeight="1">
      <c r="A204" s="12" t="s">
        <v>14</v>
      </c>
      <c r="B204" s="40">
        <v>45</v>
      </c>
      <c r="C204" s="12" t="s">
        <v>26</v>
      </c>
      <c r="D204" s="66">
        <f aca="true" t="shared" si="37" ref="D204:L204">SUM(D201:D203)</f>
        <v>0</v>
      </c>
      <c r="E204" s="62">
        <f t="shared" si="37"/>
        <v>608</v>
      </c>
      <c r="F204" s="66">
        <f t="shared" si="37"/>
        <v>0</v>
      </c>
      <c r="G204" s="62">
        <f t="shared" si="37"/>
        <v>676</v>
      </c>
      <c r="H204" s="66">
        <f t="shared" si="37"/>
        <v>0</v>
      </c>
      <c r="I204" s="62">
        <f t="shared" si="37"/>
        <v>650</v>
      </c>
      <c r="J204" s="66">
        <f t="shared" si="37"/>
        <v>0</v>
      </c>
      <c r="K204" s="62">
        <f t="shared" si="37"/>
        <v>750</v>
      </c>
      <c r="L204" s="62">
        <f t="shared" si="37"/>
        <v>750</v>
      </c>
    </row>
    <row r="205" spans="1:12" ht="15.75" customHeight="1">
      <c r="A205" s="12"/>
      <c r="B205" s="40"/>
      <c r="C205" s="12"/>
      <c r="D205" s="17"/>
      <c r="E205" s="17"/>
      <c r="F205" s="17"/>
      <c r="G205" s="72"/>
      <c r="H205" s="72"/>
      <c r="I205" s="17"/>
      <c r="J205" s="17"/>
      <c r="K205" s="17"/>
      <c r="L205" s="17"/>
    </row>
    <row r="206" spans="1:12" ht="12.75">
      <c r="A206" s="12"/>
      <c r="B206" s="40">
        <v>46</v>
      </c>
      <c r="C206" s="12" t="s">
        <v>31</v>
      </c>
      <c r="D206" s="17"/>
      <c r="E206" s="17"/>
      <c r="F206" s="17"/>
      <c r="G206" s="72"/>
      <c r="H206" s="72"/>
      <c r="I206" s="17"/>
      <c r="J206" s="17"/>
      <c r="K206" s="17"/>
      <c r="L206" s="17"/>
    </row>
    <row r="207" spans="1:12" ht="25.5">
      <c r="A207" s="12"/>
      <c r="B207" s="38" t="s">
        <v>32</v>
      </c>
      <c r="C207" s="12" t="s">
        <v>21</v>
      </c>
      <c r="D207" s="64">
        <v>0</v>
      </c>
      <c r="E207" s="39">
        <v>3778</v>
      </c>
      <c r="F207" s="64">
        <v>0</v>
      </c>
      <c r="G207" s="39">
        <v>2985</v>
      </c>
      <c r="H207" s="64">
        <v>0</v>
      </c>
      <c r="I207" s="39">
        <f>2985-66</f>
        <v>2919</v>
      </c>
      <c r="J207" s="64">
        <v>0</v>
      </c>
      <c r="K207" s="39">
        <v>3658</v>
      </c>
      <c r="L207" s="39">
        <f>SUM(J207:K207)</f>
        <v>3658</v>
      </c>
    </row>
    <row r="208" spans="1:12" ht="25.5">
      <c r="A208" s="12"/>
      <c r="B208" s="38" t="s">
        <v>33</v>
      </c>
      <c r="C208" s="12" t="s">
        <v>64</v>
      </c>
      <c r="D208" s="64">
        <v>0</v>
      </c>
      <c r="E208" s="39">
        <v>7</v>
      </c>
      <c r="F208" s="64">
        <v>0</v>
      </c>
      <c r="G208" s="39">
        <v>7</v>
      </c>
      <c r="H208" s="64">
        <v>0</v>
      </c>
      <c r="I208" s="39">
        <v>7</v>
      </c>
      <c r="J208" s="64">
        <v>0</v>
      </c>
      <c r="K208" s="39">
        <v>8</v>
      </c>
      <c r="L208" s="39">
        <f>SUM(J208:K208)</f>
        <v>8</v>
      </c>
    </row>
    <row r="209" spans="1:12" ht="25.5">
      <c r="A209" s="12"/>
      <c r="B209" s="38" t="s">
        <v>34</v>
      </c>
      <c r="C209" s="12" t="s">
        <v>65</v>
      </c>
      <c r="D209" s="64">
        <v>0</v>
      </c>
      <c r="E209" s="64">
        <v>0</v>
      </c>
      <c r="F209" s="64">
        <v>0</v>
      </c>
      <c r="G209" s="39">
        <v>9</v>
      </c>
      <c r="H209" s="64">
        <v>0</v>
      </c>
      <c r="I209" s="39">
        <v>9</v>
      </c>
      <c r="J209" s="64">
        <v>0</v>
      </c>
      <c r="K209" s="39">
        <v>10</v>
      </c>
      <c r="L209" s="39">
        <f>SUM(J209:K209)</f>
        <v>10</v>
      </c>
    </row>
    <row r="210" spans="1:12" ht="12.75">
      <c r="A210" s="12" t="s">
        <v>14</v>
      </c>
      <c r="B210" s="40">
        <v>46</v>
      </c>
      <c r="C210" s="12" t="s">
        <v>31</v>
      </c>
      <c r="D210" s="66">
        <f aca="true" t="shared" si="38" ref="D210:L210">SUM(D207:D209)</f>
        <v>0</v>
      </c>
      <c r="E210" s="62">
        <f t="shared" si="38"/>
        <v>3785</v>
      </c>
      <c r="F210" s="66">
        <f>SUM(F207:F209)</f>
        <v>0</v>
      </c>
      <c r="G210" s="62">
        <f>SUM(G207:G209)</f>
        <v>3001</v>
      </c>
      <c r="H210" s="66">
        <f t="shared" si="38"/>
        <v>0</v>
      </c>
      <c r="I210" s="62">
        <f t="shared" si="38"/>
        <v>2935</v>
      </c>
      <c r="J210" s="66">
        <f t="shared" si="38"/>
        <v>0</v>
      </c>
      <c r="K210" s="62">
        <f t="shared" si="38"/>
        <v>3676</v>
      </c>
      <c r="L210" s="62">
        <f t="shared" si="38"/>
        <v>3676</v>
      </c>
    </row>
    <row r="211" spans="1:12" ht="15.75" customHeight="1">
      <c r="A211" s="12"/>
      <c r="B211" s="40"/>
      <c r="C211" s="12"/>
      <c r="D211" s="17"/>
      <c r="E211" s="17"/>
      <c r="F211" s="17"/>
      <c r="G211" s="72"/>
      <c r="H211" s="72"/>
      <c r="I211" s="17"/>
      <c r="J211" s="17"/>
      <c r="K211" s="17"/>
      <c r="L211" s="17"/>
    </row>
    <row r="212" spans="1:12" ht="12.75">
      <c r="A212" s="12"/>
      <c r="B212" s="40">
        <v>47</v>
      </c>
      <c r="C212" s="12" t="s">
        <v>36</v>
      </c>
      <c r="D212" s="17"/>
      <c r="E212" s="17"/>
      <c r="F212" s="17"/>
      <c r="G212" s="72"/>
      <c r="H212" s="72"/>
      <c r="I212" s="17"/>
      <c r="J212" s="17"/>
      <c r="K212" s="17"/>
      <c r="L212" s="17"/>
    </row>
    <row r="213" spans="1:12" ht="25.5">
      <c r="A213" s="12"/>
      <c r="B213" s="38" t="s">
        <v>38</v>
      </c>
      <c r="C213" s="12" t="s">
        <v>64</v>
      </c>
      <c r="D213" s="64">
        <v>0</v>
      </c>
      <c r="E213" s="39">
        <v>5</v>
      </c>
      <c r="F213" s="64">
        <v>0</v>
      </c>
      <c r="G213" s="39">
        <v>5</v>
      </c>
      <c r="H213" s="64">
        <v>0</v>
      </c>
      <c r="I213" s="39">
        <v>5</v>
      </c>
      <c r="J213" s="64">
        <v>0</v>
      </c>
      <c r="K213" s="39">
        <v>5</v>
      </c>
      <c r="L213" s="39">
        <f>SUM(J213:K213)</f>
        <v>5</v>
      </c>
    </row>
    <row r="214" spans="1:12" ht="25.5">
      <c r="A214" s="12"/>
      <c r="B214" s="38" t="s">
        <v>39</v>
      </c>
      <c r="C214" s="12" t="s">
        <v>65</v>
      </c>
      <c r="D214" s="64">
        <v>0</v>
      </c>
      <c r="E214" s="64">
        <v>0</v>
      </c>
      <c r="F214" s="64">
        <v>0</v>
      </c>
      <c r="G214" s="39">
        <v>9</v>
      </c>
      <c r="H214" s="64">
        <v>0</v>
      </c>
      <c r="I214" s="39">
        <v>9</v>
      </c>
      <c r="J214" s="64">
        <v>0</v>
      </c>
      <c r="K214" s="39">
        <v>10</v>
      </c>
      <c r="L214" s="39">
        <f>SUM(J214:K214)</f>
        <v>10</v>
      </c>
    </row>
    <row r="215" spans="1:12" ht="12.75">
      <c r="A215" s="12" t="s">
        <v>14</v>
      </c>
      <c r="B215" s="40">
        <v>47</v>
      </c>
      <c r="C215" s="12" t="s">
        <v>36</v>
      </c>
      <c r="D215" s="66">
        <f aca="true" t="shared" si="39" ref="D215:L215">SUM(D213:D214)</f>
        <v>0</v>
      </c>
      <c r="E215" s="62">
        <f t="shared" si="39"/>
        <v>5</v>
      </c>
      <c r="F215" s="66">
        <f>SUM(F213:F214)</f>
        <v>0</v>
      </c>
      <c r="G215" s="62">
        <f>SUM(G213:G214)</f>
        <v>14</v>
      </c>
      <c r="H215" s="66">
        <f t="shared" si="39"/>
        <v>0</v>
      </c>
      <c r="I215" s="62">
        <f t="shared" si="39"/>
        <v>14</v>
      </c>
      <c r="J215" s="66">
        <f t="shared" si="39"/>
        <v>0</v>
      </c>
      <c r="K215" s="62">
        <f t="shared" si="39"/>
        <v>15</v>
      </c>
      <c r="L215" s="62">
        <f t="shared" si="39"/>
        <v>15</v>
      </c>
    </row>
    <row r="216" spans="1:12" ht="15.75" customHeight="1">
      <c r="A216" s="12"/>
      <c r="B216" s="40"/>
      <c r="C216" s="12"/>
      <c r="D216" s="17"/>
      <c r="E216" s="17"/>
      <c r="F216" s="17"/>
      <c r="G216" s="72"/>
      <c r="H216" s="72"/>
      <c r="I216" s="17"/>
      <c r="J216" s="17"/>
      <c r="K216" s="17"/>
      <c r="L216" s="17"/>
    </row>
    <row r="217" spans="1:12" ht="12.75">
      <c r="A217" s="12"/>
      <c r="B217" s="40">
        <v>48</v>
      </c>
      <c r="C217" s="12" t="s">
        <v>42</v>
      </c>
      <c r="D217" s="17"/>
      <c r="E217" s="17"/>
      <c r="F217" s="17"/>
      <c r="G217" s="72"/>
      <c r="H217" s="72"/>
      <c r="I217" s="17"/>
      <c r="J217" s="17"/>
      <c r="K217" s="17"/>
      <c r="L217" s="17"/>
    </row>
    <row r="218" spans="1:12" ht="25.5">
      <c r="A218" s="12"/>
      <c r="B218" s="38" t="s">
        <v>43</v>
      </c>
      <c r="C218" s="12" t="s">
        <v>21</v>
      </c>
      <c r="D218" s="39">
        <v>4</v>
      </c>
      <c r="E218" s="39">
        <v>3456</v>
      </c>
      <c r="F218" s="64">
        <v>0</v>
      </c>
      <c r="G218" s="39">
        <v>2968</v>
      </c>
      <c r="H218" s="64">
        <v>0</v>
      </c>
      <c r="I218" s="39">
        <v>3548</v>
      </c>
      <c r="J218" s="64">
        <v>0</v>
      </c>
      <c r="K218" s="39">
        <v>3735</v>
      </c>
      <c r="L218" s="39">
        <f>SUM(J218:K218)</f>
        <v>3735</v>
      </c>
    </row>
    <row r="219" spans="1:12" ht="25.5">
      <c r="A219" s="12"/>
      <c r="B219" s="38" t="s">
        <v>44</v>
      </c>
      <c r="C219" s="12" t="s">
        <v>64</v>
      </c>
      <c r="D219" s="64">
        <v>0</v>
      </c>
      <c r="E219" s="39">
        <v>6</v>
      </c>
      <c r="F219" s="64">
        <v>0</v>
      </c>
      <c r="G219" s="39">
        <v>4</v>
      </c>
      <c r="H219" s="64">
        <v>0</v>
      </c>
      <c r="I219" s="39">
        <v>4</v>
      </c>
      <c r="J219" s="64">
        <v>0</v>
      </c>
      <c r="K219" s="39">
        <v>4</v>
      </c>
      <c r="L219" s="39">
        <f>SUM(J219:K219)</f>
        <v>4</v>
      </c>
    </row>
    <row r="220" spans="1:12" ht="25.5">
      <c r="A220" s="12"/>
      <c r="B220" s="38" t="s">
        <v>45</v>
      </c>
      <c r="C220" s="12" t="s">
        <v>65</v>
      </c>
      <c r="D220" s="64">
        <v>0</v>
      </c>
      <c r="E220" s="39">
        <v>7</v>
      </c>
      <c r="F220" s="64">
        <v>0</v>
      </c>
      <c r="G220" s="39">
        <v>7</v>
      </c>
      <c r="H220" s="64">
        <v>0</v>
      </c>
      <c r="I220" s="39">
        <v>7</v>
      </c>
      <c r="J220" s="64">
        <v>0</v>
      </c>
      <c r="K220" s="39">
        <v>8</v>
      </c>
      <c r="L220" s="39">
        <f>SUM(J220:K220)</f>
        <v>8</v>
      </c>
    </row>
    <row r="221" spans="1:12" ht="12.75">
      <c r="A221" s="12" t="s">
        <v>14</v>
      </c>
      <c r="B221" s="40">
        <v>48</v>
      </c>
      <c r="C221" s="12" t="s">
        <v>42</v>
      </c>
      <c r="D221" s="61">
        <f aca="true" t="shared" si="40" ref="D221:L221">SUM(D218:D220)</f>
        <v>4</v>
      </c>
      <c r="E221" s="61">
        <f t="shared" si="40"/>
        <v>3469</v>
      </c>
      <c r="F221" s="65">
        <f>SUM(F218:F220)</f>
        <v>0</v>
      </c>
      <c r="G221" s="61">
        <f>SUM(G218:G220)</f>
        <v>2979</v>
      </c>
      <c r="H221" s="65">
        <f t="shared" si="40"/>
        <v>0</v>
      </c>
      <c r="I221" s="61">
        <f t="shared" si="40"/>
        <v>3559</v>
      </c>
      <c r="J221" s="65">
        <f>SUM(J218:J220)</f>
        <v>0</v>
      </c>
      <c r="K221" s="61">
        <f t="shared" si="40"/>
        <v>3747</v>
      </c>
      <c r="L221" s="61">
        <f t="shared" si="40"/>
        <v>3747</v>
      </c>
    </row>
    <row r="222" spans="1:12" ht="12.75">
      <c r="A222" s="12" t="s">
        <v>14</v>
      </c>
      <c r="B222" s="49">
        <v>1</v>
      </c>
      <c r="C222" s="12" t="s">
        <v>18</v>
      </c>
      <c r="D222" s="62">
        <f aca="true" t="shared" si="41" ref="D222:L222">D221+D215+D210+D204+D199</f>
        <v>746</v>
      </c>
      <c r="E222" s="62">
        <f t="shared" si="41"/>
        <v>11114</v>
      </c>
      <c r="F222" s="62">
        <f>F221+F215+F210+F204+F199</f>
        <v>6300</v>
      </c>
      <c r="G222" s="62">
        <f>G221+G215+G210+G204+G199</f>
        <v>11250</v>
      </c>
      <c r="H222" s="62">
        <f t="shared" si="41"/>
        <v>6300</v>
      </c>
      <c r="I222" s="62">
        <f t="shared" si="41"/>
        <v>11484</v>
      </c>
      <c r="J222" s="62">
        <f>J221+J215+J210+J204+J199</f>
        <v>9614</v>
      </c>
      <c r="K222" s="62">
        <f t="shared" si="41"/>
        <v>12853</v>
      </c>
      <c r="L222" s="62">
        <f t="shared" si="41"/>
        <v>22467</v>
      </c>
    </row>
    <row r="223" spans="1:12" ht="25.5">
      <c r="A223" s="12" t="s">
        <v>14</v>
      </c>
      <c r="B223" s="45">
        <v>0.109</v>
      </c>
      <c r="C223" s="33" t="s">
        <v>140</v>
      </c>
      <c r="D223" s="62">
        <f aca="true" t="shared" si="42" ref="D223:L223">D222</f>
        <v>746</v>
      </c>
      <c r="E223" s="62">
        <f t="shared" si="42"/>
        <v>11114</v>
      </c>
      <c r="F223" s="62">
        <f>F222</f>
        <v>6300</v>
      </c>
      <c r="G223" s="62">
        <f>G222</f>
        <v>11250</v>
      </c>
      <c r="H223" s="62">
        <f t="shared" si="42"/>
        <v>6300</v>
      </c>
      <c r="I223" s="62">
        <f t="shared" si="42"/>
        <v>11484</v>
      </c>
      <c r="J223" s="62">
        <f>J222</f>
        <v>9614</v>
      </c>
      <c r="K223" s="62">
        <f t="shared" si="42"/>
        <v>12853</v>
      </c>
      <c r="L223" s="62">
        <f t="shared" si="42"/>
        <v>22467</v>
      </c>
    </row>
    <row r="224" spans="1:12" ht="15.75" customHeight="1">
      <c r="A224" s="12"/>
      <c r="B224" s="43"/>
      <c r="C224" s="33"/>
      <c r="D224" s="17"/>
      <c r="E224" s="17"/>
      <c r="F224" s="17"/>
      <c r="G224" s="72"/>
      <c r="H224" s="72"/>
      <c r="I224" s="17"/>
      <c r="J224" s="17"/>
      <c r="K224" s="17"/>
      <c r="L224" s="17"/>
    </row>
    <row r="225" spans="1:12" ht="25.5">
      <c r="A225" s="12"/>
      <c r="B225" s="45">
        <v>0.111</v>
      </c>
      <c r="C225" s="33" t="s">
        <v>89</v>
      </c>
      <c r="D225" s="17"/>
      <c r="E225" s="17"/>
      <c r="F225" s="17"/>
      <c r="G225" s="72"/>
      <c r="H225" s="72"/>
      <c r="I225" s="17"/>
      <c r="J225" s="17"/>
      <c r="K225" s="17"/>
      <c r="L225" s="17"/>
    </row>
    <row r="226" spans="1:12" ht="12.75">
      <c r="A226" s="12"/>
      <c r="B226" s="37">
        <v>1</v>
      </c>
      <c r="C226" s="12" t="s">
        <v>18</v>
      </c>
      <c r="D226" s="17"/>
      <c r="E226" s="17"/>
      <c r="F226" s="17"/>
      <c r="G226" s="72"/>
      <c r="H226" s="72"/>
      <c r="I226" s="17"/>
      <c r="J226" s="17"/>
      <c r="K226" s="17"/>
      <c r="L226" s="17"/>
    </row>
    <row r="227" spans="1:12" ht="25.5">
      <c r="A227" s="12"/>
      <c r="B227" s="50">
        <v>81</v>
      </c>
      <c r="C227" s="12" t="s">
        <v>154</v>
      </c>
      <c r="D227" s="17"/>
      <c r="E227" s="17"/>
      <c r="F227" s="17"/>
      <c r="G227" s="72"/>
      <c r="H227" s="72"/>
      <c r="I227" s="17"/>
      <c r="J227" s="17"/>
      <c r="K227" s="17"/>
      <c r="L227" s="17"/>
    </row>
    <row r="228" spans="1:12" ht="25.5">
      <c r="A228" s="12"/>
      <c r="B228" s="38" t="s">
        <v>90</v>
      </c>
      <c r="C228" s="12" t="s">
        <v>68</v>
      </c>
      <c r="D228" s="39">
        <v>2655</v>
      </c>
      <c r="E228" s="64">
        <v>0</v>
      </c>
      <c r="F228" s="39">
        <v>3000</v>
      </c>
      <c r="G228" s="64">
        <v>0</v>
      </c>
      <c r="H228" s="39">
        <v>3000</v>
      </c>
      <c r="I228" s="64">
        <v>0</v>
      </c>
      <c r="J228" s="39">
        <v>4500</v>
      </c>
      <c r="K228" s="64">
        <v>0</v>
      </c>
      <c r="L228" s="39">
        <f>SUM(J228:K228)</f>
        <v>4500</v>
      </c>
    </row>
    <row r="229" spans="1:12" ht="25.5">
      <c r="A229" s="89" t="s">
        <v>14</v>
      </c>
      <c r="B229" s="90">
        <v>81</v>
      </c>
      <c r="C229" s="29" t="s">
        <v>154</v>
      </c>
      <c r="D229" s="62">
        <f aca="true" t="shared" si="43" ref="D229:L229">D228</f>
        <v>2655</v>
      </c>
      <c r="E229" s="66">
        <f t="shared" si="43"/>
        <v>0</v>
      </c>
      <c r="F229" s="62">
        <f>F228</f>
        <v>3000</v>
      </c>
      <c r="G229" s="62">
        <f>G228</f>
        <v>0</v>
      </c>
      <c r="H229" s="62">
        <f t="shared" si="43"/>
        <v>3000</v>
      </c>
      <c r="I229" s="66">
        <f t="shared" si="43"/>
        <v>0</v>
      </c>
      <c r="J229" s="62">
        <f t="shared" si="43"/>
        <v>4500</v>
      </c>
      <c r="K229" s="66">
        <f t="shared" si="43"/>
        <v>0</v>
      </c>
      <c r="L229" s="62">
        <f t="shared" si="43"/>
        <v>4500</v>
      </c>
    </row>
    <row r="230" spans="1:12" ht="0.75" customHeight="1">
      <c r="A230" s="51"/>
      <c r="B230" s="50"/>
      <c r="C230" s="12"/>
      <c r="D230" s="17"/>
      <c r="E230" s="17"/>
      <c r="F230" s="17"/>
      <c r="G230" s="72"/>
      <c r="H230" s="72"/>
      <c r="I230" s="17"/>
      <c r="J230" s="17"/>
      <c r="K230" s="17"/>
      <c r="L230" s="17"/>
    </row>
    <row r="231" spans="1:12" ht="38.25">
      <c r="A231" s="12"/>
      <c r="B231" s="50">
        <v>82</v>
      </c>
      <c r="C231" s="12" t="s">
        <v>149</v>
      </c>
      <c r="D231" s="17"/>
      <c r="E231" s="17"/>
      <c r="F231" s="17"/>
      <c r="G231" s="72"/>
      <c r="H231" s="72"/>
      <c r="I231" s="17"/>
      <c r="J231" s="17"/>
      <c r="K231" s="17"/>
      <c r="L231" s="17"/>
    </row>
    <row r="232" spans="1:12" ht="25.5">
      <c r="A232" s="12"/>
      <c r="B232" s="38" t="s">
        <v>91</v>
      </c>
      <c r="C232" s="12" t="s">
        <v>68</v>
      </c>
      <c r="D232" s="61">
        <v>3399</v>
      </c>
      <c r="E232" s="65">
        <v>0</v>
      </c>
      <c r="F232" s="61">
        <v>4000</v>
      </c>
      <c r="G232" s="64">
        <v>0</v>
      </c>
      <c r="H232" s="61">
        <v>4000</v>
      </c>
      <c r="I232" s="64">
        <v>0</v>
      </c>
      <c r="J232" s="61">
        <v>4000</v>
      </c>
      <c r="K232" s="65">
        <v>0</v>
      </c>
      <c r="L232" s="80">
        <f>SUM(J232:K232)</f>
        <v>4000</v>
      </c>
    </row>
    <row r="233" spans="1:12" ht="38.25">
      <c r="A233" s="51" t="s">
        <v>14</v>
      </c>
      <c r="B233" s="50">
        <v>82</v>
      </c>
      <c r="C233" s="12" t="s">
        <v>149</v>
      </c>
      <c r="D233" s="62">
        <f aca="true" t="shared" si="44" ref="D233:L233">SUM(D232:D232)</f>
        <v>3399</v>
      </c>
      <c r="E233" s="66">
        <f t="shared" si="44"/>
        <v>0</v>
      </c>
      <c r="F233" s="62">
        <f>SUM(F232:F232)</f>
        <v>4000</v>
      </c>
      <c r="G233" s="66">
        <f>SUM(G232:G232)</f>
        <v>0</v>
      </c>
      <c r="H233" s="62">
        <f t="shared" si="44"/>
        <v>4000</v>
      </c>
      <c r="I233" s="66">
        <f t="shared" si="44"/>
        <v>0</v>
      </c>
      <c r="J233" s="62">
        <f t="shared" si="44"/>
        <v>4000</v>
      </c>
      <c r="K233" s="66">
        <f t="shared" si="44"/>
        <v>0</v>
      </c>
      <c r="L233" s="62">
        <f t="shared" si="44"/>
        <v>4000</v>
      </c>
    </row>
    <row r="234" spans="1:12" ht="12.75">
      <c r="A234" s="51"/>
      <c r="B234" s="50"/>
      <c r="C234" s="12"/>
      <c r="D234" s="17"/>
      <c r="E234" s="17"/>
      <c r="F234" s="17"/>
      <c r="G234" s="72"/>
      <c r="H234" s="72"/>
      <c r="I234" s="17"/>
      <c r="J234" s="17"/>
      <c r="K234" s="17"/>
      <c r="L234" s="17"/>
    </row>
    <row r="235" spans="1:12" ht="25.5">
      <c r="A235" s="51"/>
      <c r="B235" s="50">
        <v>83</v>
      </c>
      <c r="C235" s="12" t="s">
        <v>123</v>
      </c>
      <c r="D235" s="17"/>
      <c r="E235" s="17"/>
      <c r="F235" s="17"/>
      <c r="G235" s="72"/>
      <c r="H235" s="72"/>
      <c r="I235" s="17"/>
      <c r="J235" s="17"/>
      <c r="K235" s="17"/>
      <c r="L235" s="17"/>
    </row>
    <row r="236" spans="1:12" ht="25.5">
      <c r="A236" s="12"/>
      <c r="B236" s="1" t="s">
        <v>124</v>
      </c>
      <c r="C236" s="12" t="s">
        <v>68</v>
      </c>
      <c r="D236" s="39">
        <v>198</v>
      </c>
      <c r="E236" s="64">
        <v>0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f>SUM(J236:K236)</f>
        <v>0</v>
      </c>
    </row>
    <row r="237" spans="1:12" ht="25.5">
      <c r="A237" s="12" t="s">
        <v>14</v>
      </c>
      <c r="B237" s="50">
        <v>83</v>
      </c>
      <c r="C237" s="12" t="s">
        <v>123</v>
      </c>
      <c r="D237" s="62">
        <f>D236</f>
        <v>198</v>
      </c>
      <c r="E237" s="66">
        <f aca="true" t="shared" si="45" ref="E237:L237">E236</f>
        <v>0</v>
      </c>
      <c r="F237" s="62">
        <f>F236</f>
        <v>0</v>
      </c>
      <c r="G237" s="66">
        <f>G236</f>
        <v>0</v>
      </c>
      <c r="H237" s="66">
        <f t="shared" si="45"/>
        <v>0</v>
      </c>
      <c r="I237" s="66">
        <f t="shared" si="45"/>
        <v>0</v>
      </c>
      <c r="J237" s="62"/>
      <c r="K237" s="66">
        <f t="shared" si="45"/>
        <v>0</v>
      </c>
      <c r="L237" s="66">
        <f t="shared" si="45"/>
        <v>0</v>
      </c>
    </row>
    <row r="238" spans="1:12" ht="12.75">
      <c r="A238" s="12" t="s">
        <v>14</v>
      </c>
      <c r="B238" s="37">
        <v>1</v>
      </c>
      <c r="C238" s="12" t="s">
        <v>18</v>
      </c>
      <c r="D238" s="62">
        <f aca="true" t="shared" si="46" ref="D238:L238">D237+D233+D229</f>
        <v>6252</v>
      </c>
      <c r="E238" s="66">
        <f t="shared" si="46"/>
        <v>0</v>
      </c>
      <c r="F238" s="62">
        <f>F237+F233+F229</f>
        <v>7000</v>
      </c>
      <c r="G238" s="66">
        <f>G237+G233+G229</f>
        <v>0</v>
      </c>
      <c r="H238" s="62">
        <f t="shared" si="46"/>
        <v>7000</v>
      </c>
      <c r="I238" s="66">
        <f t="shared" si="46"/>
        <v>0</v>
      </c>
      <c r="J238" s="62">
        <f t="shared" si="46"/>
        <v>8500</v>
      </c>
      <c r="K238" s="66">
        <f t="shared" si="46"/>
        <v>0</v>
      </c>
      <c r="L238" s="62">
        <f t="shared" si="46"/>
        <v>8500</v>
      </c>
    </row>
    <row r="239" spans="1:12" ht="25.5">
      <c r="A239" s="12" t="s">
        <v>14</v>
      </c>
      <c r="B239" s="45">
        <v>0.111</v>
      </c>
      <c r="C239" s="33" t="s">
        <v>89</v>
      </c>
      <c r="D239" s="62">
        <f aca="true" t="shared" si="47" ref="D239:L239">D238</f>
        <v>6252</v>
      </c>
      <c r="E239" s="66">
        <f t="shared" si="47"/>
        <v>0</v>
      </c>
      <c r="F239" s="62">
        <f>F238</f>
        <v>7000</v>
      </c>
      <c r="G239" s="66">
        <f>G238</f>
        <v>0</v>
      </c>
      <c r="H239" s="62">
        <f t="shared" si="47"/>
        <v>7000</v>
      </c>
      <c r="I239" s="66">
        <f t="shared" si="47"/>
        <v>0</v>
      </c>
      <c r="J239" s="62">
        <f t="shared" si="47"/>
        <v>8500</v>
      </c>
      <c r="K239" s="66">
        <f t="shared" si="47"/>
        <v>0</v>
      </c>
      <c r="L239" s="62">
        <f t="shared" si="47"/>
        <v>8500</v>
      </c>
    </row>
    <row r="240" spans="1:12" ht="9" customHeight="1">
      <c r="A240" s="12"/>
      <c r="B240" s="43"/>
      <c r="C240" s="33"/>
      <c r="D240" s="52"/>
      <c r="E240" s="52"/>
      <c r="F240" s="52"/>
      <c r="G240" s="76"/>
      <c r="H240" s="76"/>
      <c r="I240" s="79"/>
      <c r="J240" s="52"/>
      <c r="K240" s="52"/>
      <c r="L240" s="52"/>
    </row>
    <row r="241" spans="1:12" ht="12.75">
      <c r="A241" s="12"/>
      <c r="B241" s="45">
        <v>0.113</v>
      </c>
      <c r="C241" s="33" t="s">
        <v>92</v>
      </c>
      <c r="D241" s="17"/>
      <c r="E241" s="17"/>
      <c r="F241" s="17"/>
      <c r="G241" s="72"/>
      <c r="H241" s="72"/>
      <c r="I241" s="17"/>
      <c r="J241" s="17"/>
      <c r="K241" s="17"/>
      <c r="L241" s="17"/>
    </row>
    <row r="242" spans="1:12" ht="12.75">
      <c r="A242" s="12"/>
      <c r="B242" s="1">
        <v>60</v>
      </c>
      <c r="C242" s="12" t="s">
        <v>48</v>
      </c>
      <c r="D242" s="17"/>
      <c r="E242" s="17"/>
      <c r="F242" s="17"/>
      <c r="G242" s="72"/>
      <c r="H242" s="72"/>
      <c r="I242" s="17"/>
      <c r="J242" s="17"/>
      <c r="K242" s="17"/>
      <c r="L242" s="17"/>
    </row>
    <row r="243" spans="1:12" ht="25.5">
      <c r="A243" s="12"/>
      <c r="B243" s="38" t="s">
        <v>49</v>
      </c>
      <c r="C243" s="12" t="s">
        <v>21</v>
      </c>
      <c r="D243" s="64">
        <v>0</v>
      </c>
      <c r="E243" s="39">
        <v>10277</v>
      </c>
      <c r="F243" s="64">
        <v>0</v>
      </c>
      <c r="G243" s="39">
        <v>9114</v>
      </c>
      <c r="H243" s="64">
        <v>0</v>
      </c>
      <c r="I243" s="39">
        <f>9114-986</f>
        <v>8128</v>
      </c>
      <c r="J243" s="64">
        <v>0</v>
      </c>
      <c r="K243" s="39">
        <v>10172</v>
      </c>
      <c r="L243" s="39">
        <f>SUM(J243:K243)</f>
        <v>10172</v>
      </c>
    </row>
    <row r="244" spans="1:12" ht="25.5">
      <c r="A244" s="12"/>
      <c r="B244" s="38" t="s">
        <v>50</v>
      </c>
      <c r="C244" s="12" t="s">
        <v>64</v>
      </c>
      <c r="D244" s="39">
        <v>30</v>
      </c>
      <c r="E244" s="39">
        <v>21</v>
      </c>
      <c r="F244" s="64">
        <v>0</v>
      </c>
      <c r="G244" s="39">
        <v>22</v>
      </c>
      <c r="H244" s="64">
        <v>0</v>
      </c>
      <c r="I244" s="39">
        <v>22</v>
      </c>
      <c r="J244" s="64">
        <v>0</v>
      </c>
      <c r="K244" s="39">
        <v>24</v>
      </c>
      <c r="L244" s="39">
        <f>SUM(J244:K244)</f>
        <v>24</v>
      </c>
    </row>
    <row r="245" spans="1:12" ht="25.5">
      <c r="A245" s="12"/>
      <c r="B245" s="38" t="s">
        <v>51</v>
      </c>
      <c r="C245" s="12" t="s">
        <v>65</v>
      </c>
      <c r="D245" s="39">
        <v>50</v>
      </c>
      <c r="E245" s="39">
        <v>44</v>
      </c>
      <c r="F245" s="64">
        <v>0</v>
      </c>
      <c r="G245" s="39">
        <v>51</v>
      </c>
      <c r="H245" s="64">
        <v>0</v>
      </c>
      <c r="I245" s="39">
        <f>51-2</f>
        <v>49</v>
      </c>
      <c r="J245" s="64">
        <v>0</v>
      </c>
      <c r="K245" s="39">
        <v>56</v>
      </c>
      <c r="L245" s="39">
        <f>SUM(J245:K245)</f>
        <v>56</v>
      </c>
    </row>
    <row r="246" spans="1:12" ht="25.5">
      <c r="A246" s="12"/>
      <c r="B246" s="38" t="s">
        <v>93</v>
      </c>
      <c r="C246" s="12" t="s">
        <v>76</v>
      </c>
      <c r="D246" s="39">
        <v>194</v>
      </c>
      <c r="E246" s="64">
        <v>0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f>SUM(J246:K246)</f>
        <v>0</v>
      </c>
    </row>
    <row r="247" spans="1:12" ht="25.5">
      <c r="A247" s="12"/>
      <c r="B247" s="38" t="s">
        <v>94</v>
      </c>
      <c r="C247" s="12" t="s">
        <v>68</v>
      </c>
      <c r="D247" s="64">
        <v>0</v>
      </c>
      <c r="E247" s="64">
        <v>0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f>SUM(J247:K247)</f>
        <v>0</v>
      </c>
    </row>
    <row r="248" spans="1:12" ht="12.75">
      <c r="A248" s="12" t="s">
        <v>14</v>
      </c>
      <c r="B248" s="1">
        <v>60</v>
      </c>
      <c r="C248" s="12" t="s">
        <v>48</v>
      </c>
      <c r="D248" s="62">
        <f aca="true" t="shared" si="48" ref="D248:L248">SUM(D242:D247)</f>
        <v>274</v>
      </c>
      <c r="E248" s="62">
        <f t="shared" si="48"/>
        <v>10342</v>
      </c>
      <c r="F248" s="66">
        <f>SUM(F242:F247)</f>
        <v>0</v>
      </c>
      <c r="G248" s="62">
        <f>SUM(G242:G247)</f>
        <v>9187</v>
      </c>
      <c r="H248" s="66">
        <f t="shared" si="48"/>
        <v>0</v>
      </c>
      <c r="I248" s="62">
        <f t="shared" si="48"/>
        <v>8199</v>
      </c>
      <c r="J248" s="66">
        <f t="shared" si="48"/>
        <v>0</v>
      </c>
      <c r="K248" s="62">
        <f t="shared" si="48"/>
        <v>10252</v>
      </c>
      <c r="L248" s="62">
        <f t="shared" si="48"/>
        <v>10252</v>
      </c>
    </row>
    <row r="249" spans="1:12" ht="12.75">
      <c r="A249" s="12"/>
      <c r="B249" s="1"/>
      <c r="C249" s="12"/>
      <c r="D249" s="39"/>
      <c r="E249" s="39"/>
      <c r="F249" s="64"/>
      <c r="G249" s="74"/>
      <c r="H249" s="74"/>
      <c r="I249" s="39"/>
      <c r="J249" s="39"/>
      <c r="K249" s="39"/>
      <c r="L249" s="39"/>
    </row>
    <row r="250" spans="1:12" ht="25.5">
      <c r="A250" s="12"/>
      <c r="B250" s="1">
        <v>61</v>
      </c>
      <c r="C250" s="12" t="s">
        <v>169</v>
      </c>
      <c r="D250" s="39"/>
      <c r="E250" s="39"/>
      <c r="F250" s="64"/>
      <c r="G250" s="74"/>
      <c r="H250" s="74"/>
      <c r="I250" s="39"/>
      <c r="J250" s="39"/>
      <c r="K250" s="39"/>
      <c r="L250" s="39"/>
    </row>
    <row r="251" spans="1:12" ht="25.5">
      <c r="A251" s="12"/>
      <c r="B251" s="1" t="s">
        <v>53</v>
      </c>
      <c r="C251" s="12" t="s">
        <v>170</v>
      </c>
      <c r="D251" s="64">
        <v>0</v>
      </c>
      <c r="E251" s="64">
        <v>0</v>
      </c>
      <c r="F251" s="64">
        <v>0</v>
      </c>
      <c r="G251" s="64">
        <v>0</v>
      </c>
      <c r="H251" s="64">
        <v>0</v>
      </c>
      <c r="I251" s="64">
        <v>0</v>
      </c>
      <c r="J251" s="39">
        <v>5553</v>
      </c>
      <c r="K251" s="64">
        <v>0</v>
      </c>
      <c r="L251" s="39">
        <f>SUM(J251:K251)</f>
        <v>5553</v>
      </c>
    </row>
    <row r="252" spans="1:12" ht="25.5">
      <c r="A252" s="12" t="s">
        <v>14</v>
      </c>
      <c r="B252" s="1">
        <v>61</v>
      </c>
      <c r="C252" s="12" t="s">
        <v>169</v>
      </c>
      <c r="D252" s="66">
        <f aca="true" t="shared" si="49" ref="D252:L252">D251</f>
        <v>0</v>
      </c>
      <c r="E252" s="66">
        <f t="shared" si="49"/>
        <v>0</v>
      </c>
      <c r="F252" s="66">
        <f t="shared" si="49"/>
        <v>0</v>
      </c>
      <c r="G252" s="66">
        <f t="shared" si="49"/>
        <v>0</v>
      </c>
      <c r="H252" s="66">
        <f t="shared" si="49"/>
        <v>0</v>
      </c>
      <c r="I252" s="66">
        <f t="shared" si="49"/>
        <v>0</v>
      </c>
      <c r="J252" s="62">
        <f t="shared" si="49"/>
        <v>5553</v>
      </c>
      <c r="K252" s="66">
        <f t="shared" si="49"/>
        <v>0</v>
      </c>
      <c r="L252" s="62">
        <f t="shared" si="49"/>
        <v>5553</v>
      </c>
    </row>
    <row r="253" spans="1:12" ht="12.75">
      <c r="A253" s="12"/>
      <c r="B253" s="1"/>
      <c r="C253" s="12"/>
      <c r="D253" s="39"/>
      <c r="E253" s="39"/>
      <c r="F253" s="64"/>
      <c r="G253" s="74"/>
      <c r="H253" s="74"/>
      <c r="I253" s="39"/>
      <c r="J253" s="39"/>
      <c r="K253" s="39"/>
      <c r="L253" s="39"/>
    </row>
    <row r="254" spans="1:12" ht="25.5">
      <c r="A254" s="12"/>
      <c r="B254" s="38" t="s">
        <v>95</v>
      </c>
      <c r="C254" s="12" t="s">
        <v>96</v>
      </c>
      <c r="D254" s="64">
        <v>0</v>
      </c>
      <c r="E254" s="64">
        <v>0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f>SUM(J254:K254)</f>
        <v>0</v>
      </c>
    </row>
    <row r="255" spans="1:12" ht="12.75">
      <c r="A255" s="12" t="s">
        <v>14</v>
      </c>
      <c r="B255" s="45">
        <v>0.113</v>
      </c>
      <c r="C255" s="33" t="s">
        <v>92</v>
      </c>
      <c r="D255" s="62">
        <f aca="true" t="shared" si="50" ref="D255:L255">D254+D248+D252</f>
        <v>274</v>
      </c>
      <c r="E255" s="62">
        <f t="shared" si="50"/>
        <v>10342</v>
      </c>
      <c r="F255" s="66">
        <f t="shared" si="50"/>
        <v>0</v>
      </c>
      <c r="G255" s="62">
        <f t="shared" si="50"/>
        <v>9187</v>
      </c>
      <c r="H255" s="66">
        <f t="shared" si="50"/>
        <v>0</v>
      </c>
      <c r="I255" s="62">
        <f t="shared" si="50"/>
        <v>8199</v>
      </c>
      <c r="J255" s="62">
        <f t="shared" si="50"/>
        <v>5553</v>
      </c>
      <c r="K255" s="62">
        <f t="shared" si="50"/>
        <v>10252</v>
      </c>
      <c r="L255" s="62">
        <f t="shared" si="50"/>
        <v>15805</v>
      </c>
    </row>
    <row r="256" spans="1:12" ht="12.75">
      <c r="A256" s="12"/>
      <c r="B256" s="43"/>
      <c r="C256" s="33"/>
      <c r="D256" s="17"/>
      <c r="E256" s="17"/>
      <c r="F256" s="17"/>
      <c r="G256" s="72"/>
      <c r="H256" s="72"/>
      <c r="I256" s="17"/>
      <c r="J256" s="17"/>
      <c r="K256" s="17"/>
      <c r="L256" s="17"/>
    </row>
    <row r="257" spans="1:12" ht="12.75">
      <c r="A257" s="12"/>
      <c r="B257" s="53">
        <v>0.8</v>
      </c>
      <c r="C257" s="33" t="s">
        <v>60</v>
      </c>
      <c r="D257" s="17"/>
      <c r="E257" s="17"/>
      <c r="F257" s="17"/>
      <c r="G257" s="72"/>
      <c r="H257" s="72"/>
      <c r="I257" s="17"/>
      <c r="J257" s="17"/>
      <c r="K257" s="17"/>
      <c r="L257" s="17"/>
    </row>
    <row r="258" spans="1:12" ht="12.75">
      <c r="A258" s="12"/>
      <c r="B258" s="1">
        <v>64</v>
      </c>
      <c r="C258" s="12" t="s">
        <v>97</v>
      </c>
      <c r="D258" s="17"/>
      <c r="E258" s="17"/>
      <c r="F258" s="17"/>
      <c r="G258" s="72"/>
      <c r="H258" s="72"/>
      <c r="I258" s="17"/>
      <c r="J258" s="17"/>
      <c r="K258" s="17"/>
      <c r="L258" s="17"/>
    </row>
    <row r="259" spans="1:12" ht="25.5">
      <c r="A259" s="12"/>
      <c r="B259" s="38" t="s">
        <v>98</v>
      </c>
      <c r="C259" s="12" t="s">
        <v>21</v>
      </c>
      <c r="D259" s="39">
        <v>3178</v>
      </c>
      <c r="E259" s="64">
        <v>0</v>
      </c>
      <c r="F259" s="39">
        <v>1760</v>
      </c>
      <c r="G259" s="64">
        <v>0</v>
      </c>
      <c r="H259" s="39">
        <v>4078</v>
      </c>
      <c r="I259" s="64">
        <v>0</v>
      </c>
      <c r="J259" s="39">
        <v>2702</v>
      </c>
      <c r="K259" s="64">
        <v>0</v>
      </c>
      <c r="L259" s="39">
        <f>SUM(J259:K259)</f>
        <v>2702</v>
      </c>
    </row>
    <row r="260" spans="1:12" ht="25.5">
      <c r="A260" s="29"/>
      <c r="B260" s="41" t="s">
        <v>99</v>
      </c>
      <c r="C260" s="29" t="s">
        <v>64</v>
      </c>
      <c r="D260" s="61">
        <v>30</v>
      </c>
      <c r="E260" s="65">
        <v>0</v>
      </c>
      <c r="F260" s="65">
        <v>0</v>
      </c>
      <c r="G260" s="65">
        <v>0</v>
      </c>
      <c r="H260" s="65">
        <v>0</v>
      </c>
      <c r="I260" s="65">
        <v>0</v>
      </c>
      <c r="J260" s="65">
        <v>0</v>
      </c>
      <c r="K260" s="65">
        <v>0</v>
      </c>
      <c r="L260" s="65">
        <f>SUM(J260:K260)</f>
        <v>0</v>
      </c>
    </row>
    <row r="261" spans="1:12" ht="25.5">
      <c r="A261" s="12"/>
      <c r="B261" s="38" t="s">
        <v>100</v>
      </c>
      <c r="C261" s="12" t="s">
        <v>65</v>
      </c>
      <c r="D261" s="39">
        <v>19</v>
      </c>
      <c r="E261" s="64">
        <v>0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f>SUM(J261:K261)</f>
        <v>0</v>
      </c>
    </row>
    <row r="262" spans="1:12" ht="25.5">
      <c r="A262" s="12"/>
      <c r="B262" s="38" t="s">
        <v>101</v>
      </c>
      <c r="C262" s="12" t="s">
        <v>68</v>
      </c>
      <c r="D262" s="39">
        <v>47</v>
      </c>
      <c r="E262" s="64">
        <v>0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f>SUM(J262:K262)</f>
        <v>0</v>
      </c>
    </row>
    <row r="263" spans="1:12" ht="12.75">
      <c r="A263" s="12" t="s">
        <v>14</v>
      </c>
      <c r="B263" s="1">
        <v>64</v>
      </c>
      <c r="C263" s="12" t="s">
        <v>97</v>
      </c>
      <c r="D263" s="62">
        <f aca="true" t="shared" si="51" ref="D263:L263">SUM(D259:D262)</f>
        <v>3274</v>
      </c>
      <c r="E263" s="66">
        <f t="shared" si="51"/>
        <v>0</v>
      </c>
      <c r="F263" s="62">
        <f t="shared" si="51"/>
        <v>1760</v>
      </c>
      <c r="G263" s="66">
        <f t="shared" si="51"/>
        <v>0</v>
      </c>
      <c r="H263" s="62">
        <f t="shared" si="51"/>
        <v>4078</v>
      </c>
      <c r="I263" s="66">
        <f t="shared" si="51"/>
        <v>0</v>
      </c>
      <c r="J263" s="62">
        <f t="shared" si="51"/>
        <v>2702</v>
      </c>
      <c r="K263" s="66">
        <f t="shared" si="51"/>
        <v>0</v>
      </c>
      <c r="L263" s="62">
        <f t="shared" si="51"/>
        <v>2702</v>
      </c>
    </row>
    <row r="264" spans="1:12" ht="12.75">
      <c r="A264" s="12"/>
      <c r="B264" s="1"/>
      <c r="C264" s="12"/>
      <c r="D264" s="17"/>
      <c r="E264" s="39"/>
      <c r="F264" s="39"/>
      <c r="G264" s="74"/>
      <c r="H264" s="72"/>
      <c r="I264" s="39"/>
      <c r="J264" s="39"/>
      <c r="K264" s="39"/>
      <c r="L264" s="39"/>
    </row>
    <row r="265" spans="1:12" ht="12.75">
      <c r="A265" s="12"/>
      <c r="B265" s="1">
        <v>65</v>
      </c>
      <c r="C265" s="12" t="s">
        <v>125</v>
      </c>
      <c r="D265" s="17"/>
      <c r="E265" s="17"/>
      <c r="F265" s="17"/>
      <c r="G265" s="72"/>
      <c r="H265" s="72"/>
      <c r="I265" s="17"/>
      <c r="J265" s="17"/>
      <c r="K265" s="17"/>
      <c r="L265" s="17"/>
    </row>
    <row r="266" spans="1:12" ht="12.75">
      <c r="A266" s="12"/>
      <c r="B266" s="1">
        <v>44</v>
      </c>
      <c r="C266" s="12" t="s">
        <v>19</v>
      </c>
      <c r="D266" s="17"/>
      <c r="E266" s="17"/>
      <c r="F266" s="17"/>
      <c r="G266" s="72"/>
      <c r="H266" s="72"/>
      <c r="I266" s="17"/>
      <c r="J266" s="17"/>
      <c r="K266" s="17"/>
      <c r="L266" s="17"/>
    </row>
    <row r="267" spans="1:12" ht="25.5">
      <c r="A267" s="12"/>
      <c r="B267" s="1" t="s">
        <v>126</v>
      </c>
      <c r="C267" s="12" t="s">
        <v>69</v>
      </c>
      <c r="D267" s="39">
        <v>50</v>
      </c>
      <c r="E267" s="64">
        <v>0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f>SUM(J267:K267)</f>
        <v>0</v>
      </c>
    </row>
    <row r="268" spans="1:12" ht="38.25">
      <c r="A268" s="12"/>
      <c r="B268" s="54" t="s">
        <v>130</v>
      </c>
      <c r="C268" s="12" t="s">
        <v>129</v>
      </c>
      <c r="D268" s="64">
        <v>0</v>
      </c>
      <c r="E268" s="64">
        <v>0</v>
      </c>
      <c r="F268" s="39">
        <v>300</v>
      </c>
      <c r="G268" s="64">
        <v>0</v>
      </c>
      <c r="H268" s="39">
        <v>300</v>
      </c>
      <c r="I268" s="64">
        <v>0</v>
      </c>
      <c r="J268" s="39">
        <v>1</v>
      </c>
      <c r="K268" s="64">
        <v>0</v>
      </c>
      <c r="L268" s="39">
        <f>SUM(J268:K268)</f>
        <v>1</v>
      </c>
    </row>
    <row r="269" spans="1:12" ht="25.5">
      <c r="A269" s="12"/>
      <c r="B269" s="54" t="s">
        <v>141</v>
      </c>
      <c r="C269" s="12" t="s">
        <v>142</v>
      </c>
      <c r="D269" s="64">
        <v>0</v>
      </c>
      <c r="E269" s="64">
        <v>0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f>SUM(J269:K269)</f>
        <v>0</v>
      </c>
    </row>
    <row r="270" spans="1:12" ht="12.75">
      <c r="A270" s="12" t="s">
        <v>14</v>
      </c>
      <c r="B270" s="1">
        <v>65</v>
      </c>
      <c r="C270" s="12" t="s">
        <v>125</v>
      </c>
      <c r="D270" s="62">
        <f aca="true" t="shared" si="52" ref="D270:L270">SUM(D267:D269)</f>
        <v>50</v>
      </c>
      <c r="E270" s="66">
        <f t="shared" si="52"/>
        <v>0</v>
      </c>
      <c r="F270" s="62">
        <f t="shared" si="52"/>
        <v>300</v>
      </c>
      <c r="G270" s="66">
        <f t="shared" si="52"/>
        <v>0</v>
      </c>
      <c r="H270" s="62">
        <f t="shared" si="52"/>
        <v>300</v>
      </c>
      <c r="I270" s="66">
        <f t="shared" si="52"/>
        <v>0</v>
      </c>
      <c r="J270" s="62">
        <f t="shared" si="52"/>
        <v>1</v>
      </c>
      <c r="K270" s="66">
        <f t="shared" si="52"/>
        <v>0</v>
      </c>
      <c r="L270" s="62">
        <f t="shared" si="52"/>
        <v>1</v>
      </c>
    </row>
    <row r="271" spans="1:12" ht="12.75">
      <c r="A271" s="12"/>
      <c r="B271" s="1"/>
      <c r="C271" s="12"/>
      <c r="D271" s="17"/>
      <c r="E271" s="17"/>
      <c r="F271" s="17"/>
      <c r="G271" s="72"/>
      <c r="H271" s="72"/>
      <c r="I271" s="44"/>
      <c r="J271" s="17"/>
      <c r="K271" s="17"/>
      <c r="L271" s="17"/>
    </row>
    <row r="272" spans="1:12" ht="25.5">
      <c r="A272" s="12"/>
      <c r="B272" s="38" t="s">
        <v>102</v>
      </c>
      <c r="C272" s="12" t="s">
        <v>166</v>
      </c>
      <c r="D272" s="39">
        <v>628</v>
      </c>
      <c r="E272" s="64">
        <v>0</v>
      </c>
      <c r="F272" s="39">
        <v>50</v>
      </c>
      <c r="G272" s="64">
        <v>0</v>
      </c>
      <c r="H272" s="39">
        <v>300</v>
      </c>
      <c r="I272" s="64">
        <v>0</v>
      </c>
      <c r="J272" s="64">
        <v>0</v>
      </c>
      <c r="K272" s="64">
        <v>0</v>
      </c>
      <c r="L272" s="64">
        <f>SUM(J272:K272)</f>
        <v>0</v>
      </c>
    </row>
    <row r="273" spans="1:12" ht="12.75">
      <c r="A273" s="12" t="s">
        <v>14</v>
      </c>
      <c r="B273" s="53">
        <v>0.8</v>
      </c>
      <c r="C273" s="33" t="s">
        <v>60</v>
      </c>
      <c r="D273" s="62">
        <f aca="true" t="shared" si="53" ref="D273:L273">D272+D270+D263</f>
        <v>3952</v>
      </c>
      <c r="E273" s="66">
        <f t="shared" si="53"/>
        <v>0</v>
      </c>
      <c r="F273" s="62">
        <f t="shared" si="53"/>
        <v>2110</v>
      </c>
      <c r="G273" s="66">
        <f t="shared" si="53"/>
        <v>0</v>
      </c>
      <c r="H273" s="62">
        <f t="shared" si="53"/>
        <v>4678</v>
      </c>
      <c r="I273" s="66">
        <f t="shared" si="53"/>
        <v>0</v>
      </c>
      <c r="J273" s="62">
        <f t="shared" si="53"/>
        <v>2703</v>
      </c>
      <c r="K273" s="66">
        <f t="shared" si="53"/>
        <v>0</v>
      </c>
      <c r="L273" s="62">
        <f t="shared" si="53"/>
        <v>2703</v>
      </c>
    </row>
    <row r="274" spans="1:12" ht="12.75">
      <c r="A274" s="12" t="s">
        <v>14</v>
      </c>
      <c r="B274" s="43">
        <v>2401</v>
      </c>
      <c r="C274" s="33" t="s">
        <v>1</v>
      </c>
      <c r="D274" s="62">
        <f aca="true" t="shared" si="54" ref="D274:L274">D273+D255+D239+D223+D185+D150+D120+D78+D62</f>
        <v>46608</v>
      </c>
      <c r="E274" s="62">
        <f t="shared" si="54"/>
        <v>116796</v>
      </c>
      <c r="F274" s="62">
        <f t="shared" si="54"/>
        <v>33449</v>
      </c>
      <c r="G274" s="62">
        <f t="shared" si="54"/>
        <v>117235</v>
      </c>
      <c r="H274" s="62">
        <f t="shared" si="54"/>
        <v>98248</v>
      </c>
      <c r="I274" s="62">
        <f t="shared" si="54"/>
        <v>115550</v>
      </c>
      <c r="J274" s="62">
        <f t="shared" si="54"/>
        <v>80279</v>
      </c>
      <c r="K274" s="62">
        <f t="shared" si="54"/>
        <v>144788</v>
      </c>
      <c r="L274" s="62">
        <f t="shared" si="54"/>
        <v>225067</v>
      </c>
    </row>
    <row r="275" spans="1:12" ht="12.75">
      <c r="A275" s="12"/>
      <c r="B275" s="43"/>
      <c r="C275" s="12"/>
      <c r="D275" s="52"/>
      <c r="E275" s="17"/>
      <c r="F275" s="17"/>
      <c r="G275" s="72"/>
      <c r="H275" s="72"/>
      <c r="I275" s="17"/>
      <c r="J275" s="17"/>
      <c r="K275" s="17"/>
      <c r="L275" s="17"/>
    </row>
    <row r="276" spans="1:12" ht="12.75">
      <c r="A276" s="12" t="s">
        <v>16</v>
      </c>
      <c r="B276" s="43">
        <v>2402</v>
      </c>
      <c r="C276" s="33" t="s">
        <v>106</v>
      </c>
      <c r="D276" s="17"/>
      <c r="E276" s="17"/>
      <c r="F276" s="17"/>
      <c r="G276" s="72"/>
      <c r="H276" s="72"/>
      <c r="I276" s="17"/>
      <c r="J276" s="17"/>
      <c r="K276" s="17"/>
      <c r="L276" s="17"/>
    </row>
    <row r="277" spans="1:12" ht="12.75">
      <c r="A277" s="12"/>
      <c r="B277" s="53">
        <v>0.001</v>
      </c>
      <c r="C277" s="33" t="s">
        <v>17</v>
      </c>
      <c r="D277" s="17"/>
      <c r="E277" s="17"/>
      <c r="F277" s="17"/>
      <c r="G277" s="72"/>
      <c r="H277" s="72"/>
      <c r="I277" s="17"/>
      <c r="J277" s="17"/>
      <c r="K277" s="17"/>
      <c r="L277" s="17"/>
    </row>
    <row r="278" spans="1:12" ht="12.75">
      <c r="A278" s="12"/>
      <c r="B278" s="49">
        <v>1</v>
      </c>
      <c r="C278" s="12" t="s">
        <v>18</v>
      </c>
      <c r="D278" s="17"/>
      <c r="E278" s="17"/>
      <c r="F278" s="17"/>
      <c r="G278" s="72"/>
      <c r="H278" s="72"/>
      <c r="I278" s="17"/>
      <c r="J278" s="17"/>
      <c r="K278" s="17"/>
      <c r="L278" s="17"/>
    </row>
    <row r="279" spans="1:12" ht="12.75">
      <c r="A279" s="12"/>
      <c r="B279" s="1">
        <v>44</v>
      </c>
      <c r="C279" s="12" t="s">
        <v>19</v>
      </c>
      <c r="D279" s="17"/>
      <c r="E279" s="17"/>
      <c r="F279" s="17"/>
      <c r="G279" s="72"/>
      <c r="H279" s="72"/>
      <c r="I279" s="17"/>
      <c r="J279" s="17"/>
      <c r="K279" s="17"/>
      <c r="L279" s="17"/>
    </row>
    <row r="280" spans="1:12" ht="25.5">
      <c r="A280" s="12"/>
      <c r="B280" s="38" t="s">
        <v>20</v>
      </c>
      <c r="C280" s="12" t="s">
        <v>21</v>
      </c>
      <c r="D280" s="39">
        <v>950</v>
      </c>
      <c r="E280" s="39">
        <v>4618</v>
      </c>
      <c r="F280" s="64">
        <v>0</v>
      </c>
      <c r="G280" s="39">
        <v>4360</v>
      </c>
      <c r="H280" s="64">
        <v>0</v>
      </c>
      <c r="I280" s="39">
        <v>4690</v>
      </c>
      <c r="J280" s="64">
        <v>0</v>
      </c>
      <c r="K280" s="39">
        <v>5360</v>
      </c>
      <c r="L280" s="39">
        <f aca="true" t="shared" si="55" ref="L280:L285">SUM(J280:K280)</f>
        <v>5360</v>
      </c>
    </row>
    <row r="281" spans="1:12" ht="25.5">
      <c r="A281" s="12"/>
      <c r="B281" s="38" t="s">
        <v>22</v>
      </c>
      <c r="C281" s="12" t="s">
        <v>64</v>
      </c>
      <c r="D281" s="39">
        <v>30</v>
      </c>
      <c r="E281" s="39">
        <v>28</v>
      </c>
      <c r="F281" s="64">
        <v>0</v>
      </c>
      <c r="G281" s="39">
        <v>29</v>
      </c>
      <c r="H281" s="39">
        <v>75</v>
      </c>
      <c r="I281" s="39">
        <v>29</v>
      </c>
      <c r="J281" s="64">
        <v>0</v>
      </c>
      <c r="K281" s="39">
        <v>32</v>
      </c>
      <c r="L281" s="39">
        <f t="shared" si="55"/>
        <v>32</v>
      </c>
    </row>
    <row r="282" spans="1:12" ht="25.5">
      <c r="A282" s="12"/>
      <c r="B282" s="38" t="s">
        <v>23</v>
      </c>
      <c r="C282" s="12" t="s">
        <v>65</v>
      </c>
      <c r="D282" s="39">
        <v>19</v>
      </c>
      <c r="E282" s="39">
        <v>40</v>
      </c>
      <c r="F282" s="64">
        <v>0</v>
      </c>
      <c r="G282" s="39">
        <v>68</v>
      </c>
      <c r="H282" s="39">
        <v>175</v>
      </c>
      <c r="I282" s="39">
        <v>68</v>
      </c>
      <c r="J282" s="64">
        <v>0</v>
      </c>
      <c r="K282" s="39">
        <v>74</v>
      </c>
      <c r="L282" s="39">
        <f t="shared" si="55"/>
        <v>74</v>
      </c>
    </row>
    <row r="283" spans="1:12" ht="25.5">
      <c r="A283" s="12"/>
      <c r="B283" s="38" t="s">
        <v>24</v>
      </c>
      <c r="C283" s="12" t="s">
        <v>68</v>
      </c>
      <c r="D283" s="39">
        <v>258</v>
      </c>
      <c r="E283" s="64">
        <v>0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f t="shared" si="55"/>
        <v>0</v>
      </c>
    </row>
    <row r="284" spans="1:12" ht="25.5">
      <c r="A284" s="12"/>
      <c r="B284" s="38" t="s">
        <v>25</v>
      </c>
      <c r="C284" s="12" t="s">
        <v>69</v>
      </c>
      <c r="D284" s="39">
        <v>167</v>
      </c>
      <c r="E284" s="64">
        <v>0</v>
      </c>
      <c r="F284" s="64">
        <v>0</v>
      </c>
      <c r="G284" s="64">
        <v>0</v>
      </c>
      <c r="H284" s="39">
        <v>150</v>
      </c>
      <c r="I284" s="64">
        <v>0</v>
      </c>
      <c r="J284" s="64">
        <v>0</v>
      </c>
      <c r="K284" s="39">
        <v>200</v>
      </c>
      <c r="L284" s="39">
        <f t="shared" si="55"/>
        <v>200</v>
      </c>
    </row>
    <row r="285" spans="1:12" ht="25.5">
      <c r="A285" s="12"/>
      <c r="B285" s="38" t="s">
        <v>165</v>
      </c>
      <c r="C285" s="12" t="s">
        <v>173</v>
      </c>
      <c r="D285" s="64">
        <v>0</v>
      </c>
      <c r="E285" s="64">
        <v>0</v>
      </c>
      <c r="F285" s="64">
        <v>0</v>
      </c>
      <c r="G285" s="64">
        <v>0</v>
      </c>
      <c r="H285" s="39">
        <v>15000</v>
      </c>
      <c r="I285" s="64">
        <v>0</v>
      </c>
      <c r="J285" s="64">
        <v>0</v>
      </c>
      <c r="K285" s="64">
        <v>0</v>
      </c>
      <c r="L285" s="64">
        <f t="shared" si="55"/>
        <v>0</v>
      </c>
    </row>
    <row r="286" spans="1:12" ht="12.75">
      <c r="A286" s="12" t="s">
        <v>14</v>
      </c>
      <c r="B286" s="1">
        <v>44</v>
      </c>
      <c r="C286" s="12" t="s">
        <v>19</v>
      </c>
      <c r="D286" s="62">
        <f aca="true" t="shared" si="56" ref="D286:L286">SUM(D280:D285)</f>
        <v>1424</v>
      </c>
      <c r="E286" s="62">
        <f t="shared" si="56"/>
        <v>4686</v>
      </c>
      <c r="F286" s="66">
        <f t="shared" si="56"/>
        <v>0</v>
      </c>
      <c r="G286" s="62">
        <f t="shared" si="56"/>
        <v>4457</v>
      </c>
      <c r="H286" s="62">
        <f t="shared" si="56"/>
        <v>15400</v>
      </c>
      <c r="I286" s="62">
        <f t="shared" si="56"/>
        <v>4787</v>
      </c>
      <c r="J286" s="66">
        <f t="shared" si="56"/>
        <v>0</v>
      </c>
      <c r="K286" s="62">
        <f t="shared" si="56"/>
        <v>5666</v>
      </c>
      <c r="L286" s="62">
        <f t="shared" si="56"/>
        <v>5666</v>
      </c>
    </row>
    <row r="287" spans="1:12" ht="12.75">
      <c r="A287" s="12"/>
      <c r="B287" s="1"/>
      <c r="C287" s="12"/>
      <c r="D287" s="52"/>
      <c r="E287" s="52"/>
      <c r="F287" s="52"/>
      <c r="G287" s="76"/>
      <c r="H287" s="76"/>
      <c r="I287" s="52"/>
      <c r="J287" s="52"/>
      <c r="K287" s="52"/>
      <c r="L287" s="17"/>
    </row>
    <row r="288" spans="1:12" ht="12.75">
      <c r="A288" s="12"/>
      <c r="B288" s="1">
        <v>45</v>
      </c>
      <c r="C288" s="12" t="s">
        <v>26</v>
      </c>
      <c r="D288" s="17"/>
      <c r="E288" s="17"/>
      <c r="F288" s="17"/>
      <c r="G288" s="72"/>
      <c r="H288" s="72"/>
      <c r="I288" s="17"/>
      <c r="J288" s="17"/>
      <c r="K288" s="17"/>
      <c r="L288" s="17"/>
    </row>
    <row r="289" spans="1:12" ht="25.5">
      <c r="A289" s="12"/>
      <c r="B289" s="1" t="s">
        <v>27</v>
      </c>
      <c r="C289" s="12" t="s">
        <v>21</v>
      </c>
      <c r="D289" s="64">
        <v>0</v>
      </c>
      <c r="E289" s="39">
        <v>8482</v>
      </c>
      <c r="F289" s="64">
        <v>0</v>
      </c>
      <c r="G289" s="39">
        <v>9361</v>
      </c>
      <c r="H289" s="64">
        <v>0</v>
      </c>
      <c r="I289" s="39">
        <f>9361-671</f>
        <v>8690</v>
      </c>
      <c r="J289" s="64">
        <v>0</v>
      </c>
      <c r="K289" s="39">
        <v>9193</v>
      </c>
      <c r="L289" s="39">
        <f>SUM(J289:K289)</f>
        <v>9193</v>
      </c>
    </row>
    <row r="290" spans="1:12" ht="25.5">
      <c r="A290" s="12"/>
      <c r="B290" s="38" t="s">
        <v>28</v>
      </c>
      <c r="C290" s="12" t="s">
        <v>64</v>
      </c>
      <c r="D290" s="64">
        <v>0</v>
      </c>
      <c r="E290" s="39">
        <v>14</v>
      </c>
      <c r="F290" s="64">
        <v>0</v>
      </c>
      <c r="G290" s="39">
        <v>14</v>
      </c>
      <c r="H290" s="39">
        <v>50</v>
      </c>
      <c r="I290" s="39">
        <v>14</v>
      </c>
      <c r="J290" s="64">
        <v>0</v>
      </c>
      <c r="K290" s="39">
        <v>15</v>
      </c>
      <c r="L290" s="39">
        <f>SUM(J290:K290)</f>
        <v>15</v>
      </c>
    </row>
    <row r="291" spans="1:12" ht="25.5">
      <c r="A291" s="29"/>
      <c r="B291" s="41" t="s">
        <v>29</v>
      </c>
      <c r="C291" s="29" t="s">
        <v>65</v>
      </c>
      <c r="D291" s="65">
        <v>0</v>
      </c>
      <c r="E291" s="61">
        <v>34</v>
      </c>
      <c r="F291" s="65">
        <v>0</v>
      </c>
      <c r="G291" s="61">
        <v>21</v>
      </c>
      <c r="H291" s="61">
        <v>150</v>
      </c>
      <c r="I291" s="61">
        <v>21</v>
      </c>
      <c r="J291" s="65">
        <v>0</v>
      </c>
      <c r="K291" s="61">
        <v>23</v>
      </c>
      <c r="L291" s="61">
        <f>SUM(J291:K291)</f>
        <v>23</v>
      </c>
    </row>
    <row r="292" spans="1:12" ht="25.5">
      <c r="A292" s="12"/>
      <c r="B292" s="38" t="s">
        <v>88</v>
      </c>
      <c r="C292" s="12" t="s">
        <v>68</v>
      </c>
      <c r="D292" s="39">
        <v>604</v>
      </c>
      <c r="E292" s="64">
        <v>0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f>SUM(J292:K292)</f>
        <v>0</v>
      </c>
    </row>
    <row r="293" spans="1:12" ht="25.5">
      <c r="A293" s="12"/>
      <c r="B293" s="38" t="s">
        <v>30</v>
      </c>
      <c r="C293" s="12" t="s">
        <v>69</v>
      </c>
      <c r="D293" s="61">
        <v>140</v>
      </c>
      <c r="E293" s="61">
        <v>77</v>
      </c>
      <c r="F293" s="65">
        <v>0</v>
      </c>
      <c r="G293" s="61">
        <v>77</v>
      </c>
      <c r="H293" s="61">
        <v>200</v>
      </c>
      <c r="I293" s="61">
        <v>77</v>
      </c>
      <c r="J293" s="64">
        <v>0</v>
      </c>
      <c r="K293" s="61">
        <v>84</v>
      </c>
      <c r="L293" s="61">
        <f>SUM(J293:K293)</f>
        <v>84</v>
      </c>
    </row>
    <row r="294" spans="1:12" ht="12.75">
      <c r="A294" s="12" t="s">
        <v>14</v>
      </c>
      <c r="B294" s="1">
        <v>45</v>
      </c>
      <c r="C294" s="12" t="s">
        <v>26</v>
      </c>
      <c r="D294" s="61">
        <f aca="true" t="shared" si="57" ref="D294:L294">SUM(D289:D293)</f>
        <v>744</v>
      </c>
      <c r="E294" s="61">
        <f t="shared" si="57"/>
        <v>8607</v>
      </c>
      <c r="F294" s="65">
        <f>SUM(F289:F293)</f>
        <v>0</v>
      </c>
      <c r="G294" s="61">
        <f>SUM(G289:G293)</f>
        <v>9473</v>
      </c>
      <c r="H294" s="61">
        <f t="shared" si="57"/>
        <v>400</v>
      </c>
      <c r="I294" s="61">
        <f t="shared" si="57"/>
        <v>8802</v>
      </c>
      <c r="J294" s="66">
        <f t="shared" si="57"/>
        <v>0</v>
      </c>
      <c r="K294" s="61">
        <f t="shared" si="57"/>
        <v>9315</v>
      </c>
      <c r="L294" s="61">
        <f t="shared" si="57"/>
        <v>9315</v>
      </c>
    </row>
    <row r="295" spans="1:12" ht="12.75">
      <c r="A295" s="12"/>
      <c r="B295" s="1"/>
      <c r="C295" s="12"/>
      <c r="D295" s="17"/>
      <c r="E295" s="17"/>
      <c r="F295" s="17"/>
      <c r="G295" s="72"/>
      <c r="H295" s="72"/>
      <c r="I295" s="17"/>
      <c r="J295" s="17"/>
      <c r="K295" s="17"/>
      <c r="L295" s="17"/>
    </row>
    <row r="296" spans="1:12" ht="12.75">
      <c r="A296" s="12"/>
      <c r="B296" s="1">
        <v>46</v>
      </c>
      <c r="C296" s="12" t="s">
        <v>31</v>
      </c>
      <c r="D296" s="17"/>
      <c r="E296" s="17"/>
      <c r="F296" s="17"/>
      <c r="G296" s="72"/>
      <c r="H296" s="72"/>
      <c r="I296" s="17"/>
      <c r="J296" s="17"/>
      <c r="K296" s="17"/>
      <c r="L296" s="17"/>
    </row>
    <row r="297" spans="1:12" ht="25.5">
      <c r="A297" s="12"/>
      <c r="B297" s="1" t="s">
        <v>32</v>
      </c>
      <c r="C297" s="12" t="s">
        <v>21</v>
      </c>
      <c r="D297" s="64">
        <v>0</v>
      </c>
      <c r="E297" s="39">
        <v>5556</v>
      </c>
      <c r="F297" s="64">
        <v>0</v>
      </c>
      <c r="G297" s="39">
        <v>5142</v>
      </c>
      <c r="H297" s="64">
        <v>0</v>
      </c>
      <c r="I297" s="39">
        <f>5142-526</f>
        <v>4616</v>
      </c>
      <c r="J297" s="64">
        <v>0</v>
      </c>
      <c r="K297" s="39">
        <v>4417</v>
      </c>
      <c r="L297" s="39">
        <f>SUM(J297:K297)</f>
        <v>4417</v>
      </c>
    </row>
    <row r="298" spans="1:12" ht="25.5">
      <c r="A298" s="12"/>
      <c r="B298" s="38" t="s">
        <v>33</v>
      </c>
      <c r="C298" s="12" t="s">
        <v>64</v>
      </c>
      <c r="D298" s="64">
        <v>0</v>
      </c>
      <c r="E298" s="39">
        <v>12</v>
      </c>
      <c r="F298" s="64">
        <v>0</v>
      </c>
      <c r="G298" s="39">
        <v>12</v>
      </c>
      <c r="H298" s="39">
        <v>50</v>
      </c>
      <c r="I298" s="39">
        <v>12</v>
      </c>
      <c r="J298" s="64">
        <v>0</v>
      </c>
      <c r="K298" s="39">
        <v>13</v>
      </c>
      <c r="L298" s="39">
        <f>SUM(J298:K298)</f>
        <v>13</v>
      </c>
    </row>
    <row r="299" spans="1:12" ht="25.5">
      <c r="A299" s="12"/>
      <c r="B299" s="38" t="s">
        <v>34</v>
      </c>
      <c r="C299" s="12" t="s">
        <v>65</v>
      </c>
      <c r="D299" s="64">
        <v>0</v>
      </c>
      <c r="E299" s="39">
        <v>14</v>
      </c>
      <c r="F299" s="64">
        <v>0</v>
      </c>
      <c r="G299" s="39">
        <v>16</v>
      </c>
      <c r="H299" s="39">
        <v>150</v>
      </c>
      <c r="I299" s="39">
        <v>16</v>
      </c>
      <c r="J299" s="64">
        <v>0</v>
      </c>
      <c r="K299" s="39">
        <v>17</v>
      </c>
      <c r="L299" s="39">
        <f>SUM(J299:K299)</f>
        <v>17</v>
      </c>
    </row>
    <row r="300" spans="1:12" ht="25.5">
      <c r="A300" s="12"/>
      <c r="B300" s="38" t="s">
        <v>103</v>
      </c>
      <c r="C300" s="12" t="s">
        <v>68</v>
      </c>
      <c r="D300" s="39">
        <v>149</v>
      </c>
      <c r="E300" s="64">
        <v>0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f>SUM(J300:K300)</f>
        <v>0</v>
      </c>
    </row>
    <row r="301" spans="1:12" ht="25.5">
      <c r="A301" s="12"/>
      <c r="B301" s="38" t="s">
        <v>35</v>
      </c>
      <c r="C301" s="12" t="s">
        <v>69</v>
      </c>
      <c r="D301" s="39">
        <v>104</v>
      </c>
      <c r="E301" s="39">
        <v>52</v>
      </c>
      <c r="F301" s="64">
        <v>0</v>
      </c>
      <c r="G301" s="39">
        <v>52</v>
      </c>
      <c r="H301" s="39">
        <v>200</v>
      </c>
      <c r="I301" s="39">
        <v>52</v>
      </c>
      <c r="J301" s="64">
        <v>0</v>
      </c>
      <c r="K301" s="39">
        <v>57</v>
      </c>
      <c r="L301" s="39">
        <f>SUM(J301:K301)</f>
        <v>57</v>
      </c>
    </row>
    <row r="302" spans="1:12" ht="12.75">
      <c r="A302" s="12" t="s">
        <v>14</v>
      </c>
      <c r="B302" s="1">
        <v>46</v>
      </c>
      <c r="C302" s="12" t="s">
        <v>31</v>
      </c>
      <c r="D302" s="62">
        <f aca="true" t="shared" si="58" ref="D302:L302">SUM(D297:D301)</f>
        <v>253</v>
      </c>
      <c r="E302" s="62">
        <f t="shared" si="58"/>
        <v>5634</v>
      </c>
      <c r="F302" s="66">
        <f>SUM(F297:F301)</f>
        <v>0</v>
      </c>
      <c r="G302" s="62">
        <f>SUM(G297:G301)</f>
        <v>5222</v>
      </c>
      <c r="H302" s="62">
        <f t="shared" si="58"/>
        <v>400</v>
      </c>
      <c r="I302" s="62">
        <f t="shared" si="58"/>
        <v>4696</v>
      </c>
      <c r="J302" s="66">
        <f t="shared" si="58"/>
        <v>0</v>
      </c>
      <c r="K302" s="62">
        <f t="shared" si="58"/>
        <v>4504</v>
      </c>
      <c r="L302" s="62">
        <f t="shared" si="58"/>
        <v>4504</v>
      </c>
    </row>
    <row r="303" spans="1:12" ht="12.75">
      <c r="A303" s="12"/>
      <c r="B303" s="1"/>
      <c r="C303" s="12"/>
      <c r="D303" s="17"/>
      <c r="E303" s="17"/>
      <c r="F303" s="17"/>
      <c r="G303" s="72"/>
      <c r="H303" s="72"/>
      <c r="I303" s="17"/>
      <c r="J303" s="17"/>
      <c r="K303" s="17"/>
      <c r="L303" s="17"/>
    </row>
    <row r="304" spans="1:12" ht="12.75">
      <c r="A304" s="12"/>
      <c r="B304" s="1">
        <v>47</v>
      </c>
      <c r="C304" s="12" t="s">
        <v>36</v>
      </c>
      <c r="D304" s="17"/>
      <c r="E304" s="39"/>
      <c r="F304" s="17"/>
      <c r="G304" s="72"/>
      <c r="H304" s="72"/>
      <c r="I304" s="17"/>
      <c r="J304" s="17"/>
      <c r="K304" s="17"/>
      <c r="L304" s="17"/>
    </row>
    <row r="305" spans="1:12" ht="25.5">
      <c r="A305" s="12"/>
      <c r="B305" s="1" t="s">
        <v>37</v>
      </c>
      <c r="C305" s="12" t="s">
        <v>21</v>
      </c>
      <c r="D305" s="64">
        <v>0</v>
      </c>
      <c r="E305" s="39">
        <v>1822</v>
      </c>
      <c r="F305" s="64">
        <v>0</v>
      </c>
      <c r="G305" s="39">
        <v>2004</v>
      </c>
      <c r="H305" s="64">
        <v>0</v>
      </c>
      <c r="I305" s="39">
        <v>2004</v>
      </c>
      <c r="J305" s="64">
        <v>0</v>
      </c>
      <c r="K305" s="39">
        <v>2733</v>
      </c>
      <c r="L305" s="39">
        <f>SUM(J305:K305)</f>
        <v>2733</v>
      </c>
    </row>
    <row r="306" spans="1:12" ht="25.5">
      <c r="A306" s="12"/>
      <c r="B306" s="38" t="s">
        <v>38</v>
      </c>
      <c r="C306" s="12" t="s">
        <v>64</v>
      </c>
      <c r="D306" s="64">
        <v>0</v>
      </c>
      <c r="E306" s="39">
        <v>7</v>
      </c>
      <c r="F306" s="64">
        <v>0</v>
      </c>
      <c r="G306" s="39">
        <v>7</v>
      </c>
      <c r="H306" s="39">
        <v>25</v>
      </c>
      <c r="I306" s="39">
        <v>7</v>
      </c>
      <c r="J306" s="64">
        <v>0</v>
      </c>
      <c r="K306" s="39">
        <v>8</v>
      </c>
      <c r="L306" s="39">
        <f>SUM(J306:K306)</f>
        <v>8</v>
      </c>
    </row>
    <row r="307" spans="1:12" ht="25.5">
      <c r="A307" s="12"/>
      <c r="B307" s="38" t="s">
        <v>39</v>
      </c>
      <c r="C307" s="12" t="s">
        <v>65</v>
      </c>
      <c r="D307" s="64">
        <v>0</v>
      </c>
      <c r="E307" s="39">
        <v>12</v>
      </c>
      <c r="F307" s="64">
        <v>0</v>
      </c>
      <c r="G307" s="39">
        <v>14</v>
      </c>
      <c r="H307" s="39">
        <v>75</v>
      </c>
      <c r="I307" s="39">
        <v>14</v>
      </c>
      <c r="J307" s="64">
        <v>0</v>
      </c>
      <c r="K307" s="39">
        <v>15</v>
      </c>
      <c r="L307" s="39">
        <f>SUM(J307:K307)</f>
        <v>15</v>
      </c>
    </row>
    <row r="308" spans="1:12" ht="25.5">
      <c r="A308" s="12"/>
      <c r="B308" s="38" t="s">
        <v>40</v>
      </c>
      <c r="C308" s="12" t="s">
        <v>68</v>
      </c>
      <c r="D308" s="39">
        <v>140</v>
      </c>
      <c r="E308" s="64">
        <v>0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f>SUM(J308:K308)</f>
        <v>0</v>
      </c>
    </row>
    <row r="309" spans="1:12" ht="25.5">
      <c r="A309" s="12"/>
      <c r="B309" s="38" t="s">
        <v>41</v>
      </c>
      <c r="C309" s="12" t="s">
        <v>69</v>
      </c>
      <c r="D309" s="61">
        <v>54</v>
      </c>
      <c r="E309" s="61">
        <v>68</v>
      </c>
      <c r="F309" s="65">
        <v>0</v>
      </c>
      <c r="G309" s="61">
        <v>68</v>
      </c>
      <c r="H309" s="61">
        <v>100</v>
      </c>
      <c r="I309" s="61">
        <v>68</v>
      </c>
      <c r="J309" s="64">
        <v>0</v>
      </c>
      <c r="K309" s="61">
        <v>74</v>
      </c>
      <c r="L309" s="61">
        <f>SUM(J309:K309)</f>
        <v>74</v>
      </c>
    </row>
    <row r="310" spans="1:12" ht="12.75">
      <c r="A310" s="12" t="s">
        <v>14</v>
      </c>
      <c r="B310" s="1">
        <v>47</v>
      </c>
      <c r="C310" s="12" t="s">
        <v>36</v>
      </c>
      <c r="D310" s="61">
        <f aca="true" t="shared" si="59" ref="D310:L310">SUM(D305:D309)</f>
        <v>194</v>
      </c>
      <c r="E310" s="61">
        <f t="shared" si="59"/>
        <v>1909</v>
      </c>
      <c r="F310" s="65">
        <f>SUM(F305:F309)</f>
        <v>0</v>
      </c>
      <c r="G310" s="61">
        <f>SUM(G305:G309)</f>
        <v>2093</v>
      </c>
      <c r="H310" s="61">
        <f t="shared" si="59"/>
        <v>200</v>
      </c>
      <c r="I310" s="61">
        <f t="shared" si="59"/>
        <v>2093</v>
      </c>
      <c r="J310" s="66">
        <f t="shared" si="59"/>
        <v>0</v>
      </c>
      <c r="K310" s="61">
        <f t="shared" si="59"/>
        <v>2830</v>
      </c>
      <c r="L310" s="61">
        <f t="shared" si="59"/>
        <v>2830</v>
      </c>
    </row>
    <row r="311" spans="1:12" ht="12.75">
      <c r="A311" s="12"/>
      <c r="B311" s="1"/>
      <c r="C311" s="12"/>
      <c r="D311" s="17"/>
      <c r="E311" s="17"/>
      <c r="F311" s="17"/>
      <c r="G311" s="72"/>
      <c r="H311" s="72"/>
      <c r="I311" s="17"/>
      <c r="J311" s="17"/>
      <c r="K311" s="17"/>
      <c r="L311" s="17"/>
    </row>
    <row r="312" spans="1:12" ht="12.75">
      <c r="A312" s="12"/>
      <c r="B312" s="1">
        <v>48</v>
      </c>
      <c r="C312" s="12" t="s">
        <v>42</v>
      </c>
      <c r="D312" s="17"/>
      <c r="E312" s="17"/>
      <c r="F312" s="17"/>
      <c r="G312" s="72"/>
      <c r="H312" s="72"/>
      <c r="I312" s="17"/>
      <c r="J312" s="17"/>
      <c r="K312" s="17"/>
      <c r="L312" s="17"/>
    </row>
    <row r="313" spans="1:12" ht="12.75">
      <c r="A313" s="12"/>
      <c r="B313" s="1" t="s">
        <v>43</v>
      </c>
      <c r="C313" s="12" t="s">
        <v>21</v>
      </c>
      <c r="D313" s="39">
        <v>197</v>
      </c>
      <c r="E313" s="39">
        <v>5345</v>
      </c>
      <c r="F313" s="64">
        <v>0</v>
      </c>
      <c r="G313" s="39">
        <v>5289</v>
      </c>
      <c r="H313" s="64">
        <v>0</v>
      </c>
      <c r="I313" s="39">
        <f>5289-901</f>
        <v>4388</v>
      </c>
      <c r="J313" s="64">
        <v>0</v>
      </c>
      <c r="K313" s="39">
        <v>4050</v>
      </c>
      <c r="L313" s="39">
        <f>SUM(J313:K313)</f>
        <v>4050</v>
      </c>
    </row>
    <row r="314" spans="1:12" ht="12.75">
      <c r="A314" s="12"/>
      <c r="B314" s="38" t="s">
        <v>44</v>
      </c>
      <c r="C314" s="12" t="s">
        <v>64</v>
      </c>
      <c r="D314" s="39">
        <v>343</v>
      </c>
      <c r="E314" s="39">
        <v>12</v>
      </c>
      <c r="F314" s="64">
        <v>0</v>
      </c>
      <c r="G314" s="39">
        <v>12</v>
      </c>
      <c r="H314" s="39">
        <v>50</v>
      </c>
      <c r="I314" s="39">
        <v>12</v>
      </c>
      <c r="J314" s="64">
        <v>0</v>
      </c>
      <c r="K314" s="39">
        <v>13</v>
      </c>
      <c r="L314" s="39">
        <f>SUM(J314:K314)</f>
        <v>13</v>
      </c>
    </row>
    <row r="315" spans="1:12" ht="12.75">
      <c r="A315" s="12"/>
      <c r="B315" s="38" t="s">
        <v>45</v>
      </c>
      <c r="C315" s="12" t="s">
        <v>65</v>
      </c>
      <c r="D315" s="39">
        <v>150</v>
      </c>
      <c r="E315" s="39">
        <v>14</v>
      </c>
      <c r="F315" s="64">
        <v>0</v>
      </c>
      <c r="G315" s="39">
        <v>16</v>
      </c>
      <c r="H315" s="39">
        <v>150</v>
      </c>
      <c r="I315" s="39">
        <v>16</v>
      </c>
      <c r="J315" s="64">
        <v>0</v>
      </c>
      <c r="K315" s="39">
        <v>17</v>
      </c>
      <c r="L315" s="39">
        <f>SUM(J315:K315)</f>
        <v>17</v>
      </c>
    </row>
    <row r="316" spans="1:12" ht="12.75">
      <c r="A316" s="12"/>
      <c r="B316" s="38" t="s">
        <v>46</v>
      </c>
      <c r="C316" s="12" t="s">
        <v>69</v>
      </c>
      <c r="D316" s="64">
        <v>0</v>
      </c>
      <c r="E316" s="39">
        <v>26</v>
      </c>
      <c r="F316" s="64">
        <v>0</v>
      </c>
      <c r="G316" s="39">
        <v>26</v>
      </c>
      <c r="H316" s="39">
        <v>200</v>
      </c>
      <c r="I316" s="39">
        <v>26</v>
      </c>
      <c r="J316" s="64">
        <v>0</v>
      </c>
      <c r="K316" s="39">
        <v>28</v>
      </c>
      <c r="L316" s="39">
        <f>SUM(J316:K316)</f>
        <v>28</v>
      </c>
    </row>
    <row r="317" spans="1:12" ht="12.75">
      <c r="A317" s="12" t="s">
        <v>14</v>
      </c>
      <c r="B317" s="1">
        <v>48</v>
      </c>
      <c r="C317" s="12" t="s">
        <v>42</v>
      </c>
      <c r="D317" s="61">
        <f aca="true" t="shared" si="60" ref="D317:L317">SUM(D313:D316)</f>
        <v>690</v>
      </c>
      <c r="E317" s="61">
        <f t="shared" si="60"/>
        <v>5397</v>
      </c>
      <c r="F317" s="65">
        <f t="shared" si="60"/>
        <v>0</v>
      </c>
      <c r="G317" s="61">
        <f t="shared" si="60"/>
        <v>5343</v>
      </c>
      <c r="H317" s="61">
        <f t="shared" si="60"/>
        <v>400</v>
      </c>
      <c r="I317" s="61">
        <f t="shared" si="60"/>
        <v>4442</v>
      </c>
      <c r="J317" s="65">
        <f t="shared" si="60"/>
        <v>0</v>
      </c>
      <c r="K317" s="61">
        <f t="shared" si="60"/>
        <v>4108</v>
      </c>
      <c r="L317" s="61">
        <f t="shared" si="60"/>
        <v>4108</v>
      </c>
    </row>
    <row r="318" spans="1:12" ht="12.75">
      <c r="A318" s="12" t="s">
        <v>14</v>
      </c>
      <c r="B318" s="49">
        <v>1</v>
      </c>
      <c r="C318" s="12" t="s">
        <v>18</v>
      </c>
      <c r="D318" s="61">
        <f aca="true" t="shared" si="61" ref="D318:L318">D317+D310+D302+D294+D286</f>
        <v>3305</v>
      </c>
      <c r="E318" s="61">
        <f t="shared" si="61"/>
        <v>26233</v>
      </c>
      <c r="F318" s="65">
        <f t="shared" si="61"/>
        <v>0</v>
      </c>
      <c r="G318" s="61">
        <f t="shared" si="61"/>
        <v>26588</v>
      </c>
      <c r="H318" s="61">
        <f t="shared" si="61"/>
        <v>16800</v>
      </c>
      <c r="I318" s="61">
        <f t="shared" si="61"/>
        <v>24820</v>
      </c>
      <c r="J318" s="65">
        <f t="shared" si="61"/>
        <v>0</v>
      </c>
      <c r="K318" s="61">
        <f t="shared" si="61"/>
        <v>26423</v>
      </c>
      <c r="L318" s="61">
        <f t="shared" si="61"/>
        <v>26423</v>
      </c>
    </row>
    <row r="319" spans="1:12" ht="12.75">
      <c r="A319" s="12" t="s">
        <v>14</v>
      </c>
      <c r="B319" s="53">
        <v>0.001</v>
      </c>
      <c r="C319" s="33" t="s">
        <v>17</v>
      </c>
      <c r="D319" s="62">
        <f aca="true" t="shared" si="62" ref="D319:L320">D318</f>
        <v>3305</v>
      </c>
      <c r="E319" s="62">
        <f t="shared" si="62"/>
        <v>26233</v>
      </c>
      <c r="F319" s="66">
        <f>F318</f>
        <v>0</v>
      </c>
      <c r="G319" s="62">
        <f>G318</f>
        <v>26588</v>
      </c>
      <c r="H319" s="62">
        <f t="shared" si="62"/>
        <v>16800</v>
      </c>
      <c r="I319" s="62">
        <f t="shared" si="62"/>
        <v>24820</v>
      </c>
      <c r="J319" s="66">
        <f>J318</f>
        <v>0</v>
      </c>
      <c r="K319" s="62">
        <f t="shared" si="62"/>
        <v>26423</v>
      </c>
      <c r="L319" s="62">
        <f t="shared" si="62"/>
        <v>26423</v>
      </c>
    </row>
    <row r="320" spans="1:12" ht="13.5" customHeight="1">
      <c r="A320" s="12" t="s">
        <v>14</v>
      </c>
      <c r="B320" s="43">
        <v>2402</v>
      </c>
      <c r="C320" s="33" t="s">
        <v>106</v>
      </c>
      <c r="D320" s="62">
        <f>D319</f>
        <v>3305</v>
      </c>
      <c r="E320" s="62">
        <f t="shared" si="62"/>
        <v>26233</v>
      </c>
      <c r="F320" s="66">
        <f>F319</f>
        <v>0</v>
      </c>
      <c r="G320" s="62">
        <f>G319</f>
        <v>26588</v>
      </c>
      <c r="H320" s="62">
        <f t="shared" si="62"/>
        <v>16800</v>
      </c>
      <c r="I320" s="62">
        <f t="shared" si="62"/>
        <v>24820</v>
      </c>
      <c r="J320" s="66">
        <f>J319</f>
        <v>0</v>
      </c>
      <c r="K320" s="62">
        <f t="shared" si="62"/>
        <v>26423</v>
      </c>
      <c r="L320" s="62">
        <f t="shared" si="62"/>
        <v>26423</v>
      </c>
    </row>
    <row r="321" spans="1:12" ht="13.5" customHeight="1">
      <c r="A321" s="12"/>
      <c r="B321" s="43"/>
      <c r="C321" s="12"/>
      <c r="D321" s="17"/>
      <c r="E321" s="17"/>
      <c r="F321" s="17"/>
      <c r="G321" s="72"/>
      <c r="H321" s="72"/>
      <c r="I321" s="17"/>
      <c r="J321" s="17"/>
      <c r="K321" s="17"/>
      <c r="L321" s="17"/>
    </row>
    <row r="322" spans="1:12" ht="13.5" customHeight="1">
      <c r="A322" s="12" t="s">
        <v>16</v>
      </c>
      <c r="B322" s="43">
        <v>2408</v>
      </c>
      <c r="C322" s="33" t="s">
        <v>133</v>
      </c>
      <c r="D322" s="17"/>
      <c r="E322" s="17"/>
      <c r="F322" s="17"/>
      <c r="G322" s="72"/>
      <c r="H322" s="72"/>
      <c r="I322" s="17"/>
      <c r="J322" s="17"/>
      <c r="K322" s="17"/>
      <c r="L322" s="17"/>
    </row>
    <row r="323" spans="1:12" ht="13.5" customHeight="1">
      <c r="A323" s="12"/>
      <c r="B323" s="37">
        <v>1</v>
      </c>
      <c r="C323" s="12" t="s">
        <v>134</v>
      </c>
      <c r="D323" s="17"/>
      <c r="E323" s="17"/>
      <c r="F323" s="17"/>
      <c r="G323" s="72"/>
      <c r="H323" s="72"/>
      <c r="I323" s="17"/>
      <c r="J323" s="17"/>
      <c r="K323" s="17"/>
      <c r="L323" s="17"/>
    </row>
    <row r="324" spans="1:12" ht="13.5" customHeight="1">
      <c r="A324" s="12"/>
      <c r="B324" s="55" t="s">
        <v>136</v>
      </c>
      <c r="C324" s="33" t="s">
        <v>137</v>
      </c>
      <c r="D324" s="17"/>
      <c r="E324" s="17"/>
      <c r="F324" s="17"/>
      <c r="G324" s="72"/>
      <c r="H324" s="72"/>
      <c r="I324" s="17"/>
      <c r="J324" s="17"/>
      <c r="K324" s="17"/>
      <c r="L324" s="17"/>
    </row>
    <row r="325" spans="1:12" ht="13.5" customHeight="1">
      <c r="A325" s="29"/>
      <c r="B325" s="91" t="s">
        <v>95</v>
      </c>
      <c r="C325" s="29" t="s">
        <v>135</v>
      </c>
      <c r="D325" s="65">
        <v>0</v>
      </c>
      <c r="E325" s="65">
        <v>0</v>
      </c>
      <c r="F325" s="65">
        <v>0</v>
      </c>
      <c r="G325" s="65">
        <v>0</v>
      </c>
      <c r="H325" s="65">
        <v>0</v>
      </c>
      <c r="I325" s="65">
        <v>0</v>
      </c>
      <c r="J325" s="65">
        <v>0</v>
      </c>
      <c r="K325" s="65">
        <v>0</v>
      </c>
      <c r="L325" s="65">
        <f>SUM(J325:K325)</f>
        <v>0</v>
      </c>
    </row>
    <row r="326" spans="1:12" ht="13.5" customHeight="1">
      <c r="A326" s="12" t="s">
        <v>14</v>
      </c>
      <c r="B326" s="55" t="s">
        <v>136</v>
      </c>
      <c r="C326" s="33" t="s">
        <v>137</v>
      </c>
      <c r="D326" s="65">
        <f aca="true" t="shared" si="63" ref="D326:L326">SUM(D325)</f>
        <v>0</v>
      </c>
      <c r="E326" s="65">
        <f t="shared" si="63"/>
        <v>0</v>
      </c>
      <c r="F326" s="65">
        <f>SUM(F325)</f>
        <v>0</v>
      </c>
      <c r="G326" s="65">
        <f>SUM(G325)</f>
        <v>0</v>
      </c>
      <c r="H326" s="65">
        <f t="shared" si="63"/>
        <v>0</v>
      </c>
      <c r="I326" s="65">
        <f t="shared" si="63"/>
        <v>0</v>
      </c>
      <c r="J326" s="61"/>
      <c r="K326" s="65">
        <f t="shared" si="63"/>
        <v>0</v>
      </c>
      <c r="L326" s="65">
        <f t="shared" si="63"/>
        <v>0</v>
      </c>
    </row>
    <row r="327" spans="1:12" ht="13.5" customHeight="1">
      <c r="A327" s="12" t="s">
        <v>14</v>
      </c>
      <c r="B327" s="37">
        <v>1</v>
      </c>
      <c r="C327" s="12" t="s">
        <v>134</v>
      </c>
      <c r="D327" s="66">
        <f aca="true" t="shared" si="64" ref="D327:L327">D326</f>
        <v>0</v>
      </c>
      <c r="E327" s="66">
        <f t="shared" si="64"/>
        <v>0</v>
      </c>
      <c r="F327" s="66">
        <f t="shared" si="64"/>
        <v>0</v>
      </c>
      <c r="G327" s="66">
        <f t="shared" si="64"/>
        <v>0</v>
      </c>
      <c r="H327" s="66">
        <f t="shared" si="64"/>
        <v>0</v>
      </c>
      <c r="I327" s="66">
        <f t="shared" si="64"/>
        <v>0</v>
      </c>
      <c r="J327" s="66">
        <f t="shared" si="64"/>
        <v>0</v>
      </c>
      <c r="K327" s="66">
        <f t="shared" si="64"/>
        <v>0</v>
      </c>
      <c r="L327" s="66">
        <f t="shared" si="64"/>
        <v>0</v>
      </c>
    </row>
    <row r="328" spans="1:12" ht="13.5" customHeight="1">
      <c r="A328" s="12" t="s">
        <v>14</v>
      </c>
      <c r="B328" s="43">
        <v>2408</v>
      </c>
      <c r="C328" s="33" t="s">
        <v>133</v>
      </c>
      <c r="D328" s="66">
        <f>D326</f>
        <v>0</v>
      </c>
      <c r="E328" s="66">
        <f aca="true" t="shared" si="65" ref="E328:L328">E326</f>
        <v>0</v>
      </c>
      <c r="F328" s="66">
        <f>F326</f>
        <v>0</v>
      </c>
      <c r="G328" s="66">
        <f>G326</f>
        <v>0</v>
      </c>
      <c r="H328" s="66">
        <f t="shared" si="65"/>
        <v>0</v>
      </c>
      <c r="I328" s="66">
        <f t="shared" si="65"/>
        <v>0</v>
      </c>
      <c r="J328" s="66">
        <f t="shared" si="65"/>
        <v>0</v>
      </c>
      <c r="K328" s="66">
        <f t="shared" si="65"/>
        <v>0</v>
      </c>
      <c r="L328" s="66">
        <f t="shared" si="65"/>
        <v>0</v>
      </c>
    </row>
    <row r="329" spans="1:12" ht="13.5" customHeight="1">
      <c r="A329" s="12"/>
      <c r="B329" s="43"/>
      <c r="C329" s="33"/>
      <c r="D329" s="64"/>
      <c r="E329" s="64"/>
      <c r="F329" s="64"/>
      <c r="G329" s="74"/>
      <c r="H329" s="74"/>
      <c r="I329" s="64"/>
      <c r="J329" s="39"/>
      <c r="K329" s="64"/>
      <c r="L329" s="64"/>
    </row>
    <row r="330" spans="1:12" ht="13.5" customHeight="1">
      <c r="A330" s="12" t="s">
        <v>16</v>
      </c>
      <c r="B330" s="43">
        <v>2415</v>
      </c>
      <c r="C330" s="33" t="s">
        <v>3</v>
      </c>
      <c r="D330" s="44"/>
      <c r="E330" s="17"/>
      <c r="F330" s="17"/>
      <c r="G330" s="72"/>
      <c r="H330" s="72"/>
      <c r="I330" s="17"/>
      <c r="J330" s="17"/>
      <c r="K330" s="17"/>
      <c r="L330" s="17"/>
    </row>
    <row r="331" spans="1:12" ht="13.5" customHeight="1">
      <c r="A331" s="12"/>
      <c r="B331" s="37">
        <v>1</v>
      </c>
      <c r="C331" s="12" t="s">
        <v>1</v>
      </c>
      <c r="D331" s="17"/>
      <c r="E331" s="17"/>
      <c r="F331" s="17"/>
      <c r="G331" s="72"/>
      <c r="H331" s="72"/>
      <c r="I331" s="17"/>
      <c r="J331" s="17"/>
      <c r="K331" s="17"/>
      <c r="L331" s="17"/>
    </row>
    <row r="332" spans="1:12" ht="13.5" customHeight="1">
      <c r="A332" s="12"/>
      <c r="B332" s="53">
        <v>1.004</v>
      </c>
      <c r="C332" s="33" t="s">
        <v>107</v>
      </c>
      <c r="D332" s="17"/>
      <c r="E332" s="17"/>
      <c r="F332" s="17"/>
      <c r="G332" s="72"/>
      <c r="H332" s="72"/>
      <c r="I332" s="17"/>
      <c r="J332" s="17"/>
      <c r="K332" s="17"/>
      <c r="L332" s="17"/>
    </row>
    <row r="333" spans="1:12" ht="13.5" customHeight="1">
      <c r="A333" s="12"/>
      <c r="B333" s="49">
        <v>1</v>
      </c>
      <c r="C333" s="12" t="s">
        <v>18</v>
      </c>
      <c r="D333" s="17"/>
      <c r="E333" s="17"/>
      <c r="F333" s="17"/>
      <c r="G333" s="72"/>
      <c r="H333" s="72"/>
      <c r="I333" s="17"/>
      <c r="J333" s="17"/>
      <c r="K333" s="17"/>
      <c r="L333" s="17"/>
    </row>
    <row r="334" spans="1:12" ht="13.5" customHeight="1">
      <c r="A334" s="12"/>
      <c r="B334" s="38" t="s">
        <v>105</v>
      </c>
      <c r="C334" s="12" t="s">
        <v>150</v>
      </c>
      <c r="D334" s="64">
        <v>0</v>
      </c>
      <c r="E334" s="64">
        <v>0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f>SUM(J334:K334)</f>
        <v>0</v>
      </c>
    </row>
    <row r="335" spans="1:12" ht="13.5" customHeight="1">
      <c r="A335" s="12" t="s">
        <v>14</v>
      </c>
      <c r="B335" s="49">
        <v>1</v>
      </c>
      <c r="C335" s="12" t="s">
        <v>18</v>
      </c>
      <c r="D335" s="66">
        <f aca="true" t="shared" si="66" ref="D335:L335">SUM(D334:D334)</f>
        <v>0</v>
      </c>
      <c r="E335" s="66">
        <f t="shared" si="66"/>
        <v>0</v>
      </c>
      <c r="F335" s="66">
        <f>SUM(F334:F334)</f>
        <v>0</v>
      </c>
      <c r="G335" s="66">
        <f>SUM(G334:G334)</f>
        <v>0</v>
      </c>
      <c r="H335" s="66">
        <f t="shared" si="66"/>
        <v>0</v>
      </c>
      <c r="I335" s="66">
        <f t="shared" si="66"/>
        <v>0</v>
      </c>
      <c r="J335" s="66">
        <f>SUM(J334:J334)</f>
        <v>0</v>
      </c>
      <c r="K335" s="66">
        <f t="shared" si="66"/>
        <v>0</v>
      </c>
      <c r="L335" s="66">
        <f t="shared" si="66"/>
        <v>0</v>
      </c>
    </row>
    <row r="336" spans="1:12" ht="13.5" customHeight="1">
      <c r="A336" s="12" t="s">
        <v>14</v>
      </c>
      <c r="B336" s="53">
        <v>1.004</v>
      </c>
      <c r="C336" s="33" t="s">
        <v>107</v>
      </c>
      <c r="D336" s="66">
        <f aca="true" t="shared" si="67" ref="D336:L336">D335</f>
        <v>0</v>
      </c>
      <c r="E336" s="66">
        <f t="shared" si="67"/>
        <v>0</v>
      </c>
      <c r="F336" s="66">
        <f>F335</f>
        <v>0</v>
      </c>
      <c r="G336" s="66">
        <f>G335</f>
        <v>0</v>
      </c>
      <c r="H336" s="66">
        <f t="shared" si="67"/>
        <v>0</v>
      </c>
      <c r="I336" s="66">
        <f t="shared" si="67"/>
        <v>0</v>
      </c>
      <c r="J336" s="66">
        <f>J335</f>
        <v>0</v>
      </c>
      <c r="K336" s="66">
        <f t="shared" si="67"/>
        <v>0</v>
      </c>
      <c r="L336" s="66">
        <f t="shared" si="67"/>
        <v>0</v>
      </c>
    </row>
    <row r="337" spans="1:12" ht="13.5" customHeight="1">
      <c r="A337" s="12" t="s">
        <v>14</v>
      </c>
      <c r="B337" s="37">
        <v>1</v>
      </c>
      <c r="C337" s="12" t="s">
        <v>1</v>
      </c>
      <c r="D337" s="66">
        <f aca="true" t="shared" si="68" ref="D337:L337">D336</f>
        <v>0</v>
      </c>
      <c r="E337" s="66">
        <f t="shared" si="68"/>
        <v>0</v>
      </c>
      <c r="F337" s="66">
        <f t="shared" si="68"/>
        <v>0</v>
      </c>
      <c r="G337" s="66">
        <f t="shared" si="68"/>
        <v>0</v>
      </c>
      <c r="H337" s="66">
        <f t="shared" si="68"/>
        <v>0</v>
      </c>
      <c r="I337" s="66">
        <f t="shared" si="68"/>
        <v>0</v>
      </c>
      <c r="J337" s="66">
        <f t="shared" si="68"/>
        <v>0</v>
      </c>
      <c r="K337" s="66">
        <f t="shared" si="68"/>
        <v>0</v>
      </c>
      <c r="L337" s="66">
        <f t="shared" si="68"/>
        <v>0</v>
      </c>
    </row>
    <row r="338" spans="1:12" ht="13.5" customHeight="1">
      <c r="A338" s="12" t="s">
        <v>14</v>
      </c>
      <c r="B338" s="43">
        <v>2415</v>
      </c>
      <c r="C338" s="33" t="s">
        <v>3</v>
      </c>
      <c r="D338" s="66">
        <f aca="true" t="shared" si="69" ref="D338:L338">D337</f>
        <v>0</v>
      </c>
      <c r="E338" s="66">
        <f t="shared" si="69"/>
        <v>0</v>
      </c>
      <c r="F338" s="66">
        <f>F337</f>
        <v>0</v>
      </c>
      <c r="G338" s="66">
        <f>G337</f>
        <v>0</v>
      </c>
      <c r="H338" s="66">
        <f t="shared" si="69"/>
        <v>0</v>
      </c>
      <c r="I338" s="66">
        <f t="shared" si="69"/>
        <v>0</v>
      </c>
      <c r="J338" s="66">
        <f>J337</f>
        <v>0</v>
      </c>
      <c r="K338" s="66">
        <f t="shared" si="69"/>
        <v>0</v>
      </c>
      <c r="L338" s="66">
        <f t="shared" si="69"/>
        <v>0</v>
      </c>
    </row>
    <row r="339" spans="1:12" ht="13.5" customHeight="1">
      <c r="A339" s="12"/>
      <c r="B339" s="43"/>
      <c r="C339" s="33"/>
      <c r="D339" s="64"/>
      <c r="E339" s="64"/>
      <c r="F339" s="64"/>
      <c r="G339" s="64"/>
      <c r="H339" s="64"/>
      <c r="I339" s="64"/>
      <c r="J339" s="64"/>
      <c r="K339" s="64"/>
      <c r="L339" s="64"/>
    </row>
    <row r="340" spans="1:12" ht="13.5" customHeight="1">
      <c r="A340" s="12" t="s">
        <v>16</v>
      </c>
      <c r="B340" s="43">
        <v>2435</v>
      </c>
      <c r="C340" s="33" t="s">
        <v>4</v>
      </c>
      <c r="D340" s="17"/>
      <c r="E340" s="17"/>
      <c r="F340" s="17"/>
      <c r="G340" s="72"/>
      <c r="H340" s="72"/>
      <c r="I340" s="17"/>
      <c r="J340" s="17"/>
      <c r="K340" s="17"/>
      <c r="L340" s="17"/>
    </row>
    <row r="341" spans="1:12" ht="13.5" customHeight="1">
      <c r="A341" s="12"/>
      <c r="B341" s="1">
        <v>60</v>
      </c>
      <c r="C341" s="12" t="s">
        <v>108</v>
      </c>
      <c r="D341" s="17"/>
      <c r="E341" s="17"/>
      <c r="F341" s="17"/>
      <c r="G341" s="72"/>
      <c r="H341" s="72"/>
      <c r="I341" s="17"/>
      <c r="J341" s="17"/>
      <c r="K341" s="17"/>
      <c r="L341" s="17"/>
    </row>
    <row r="342" spans="1:12" ht="13.5" customHeight="1">
      <c r="A342" s="12"/>
      <c r="B342" s="57">
        <v>60.8</v>
      </c>
      <c r="C342" s="33" t="s">
        <v>147</v>
      </c>
      <c r="D342" s="17"/>
      <c r="E342" s="17"/>
      <c r="F342" s="17"/>
      <c r="G342" s="72"/>
      <c r="H342" s="72"/>
      <c r="I342" s="17"/>
      <c r="J342" s="17"/>
      <c r="K342" s="17"/>
      <c r="L342" s="17"/>
    </row>
    <row r="343" spans="1:12" ht="13.5" customHeight="1">
      <c r="A343" s="12"/>
      <c r="B343" s="49">
        <v>1</v>
      </c>
      <c r="C343" s="12" t="s">
        <v>18</v>
      </c>
      <c r="D343" s="17"/>
      <c r="E343" s="17"/>
      <c r="F343" s="17"/>
      <c r="G343" s="72"/>
      <c r="H343" s="72"/>
      <c r="I343" s="17"/>
      <c r="J343" s="17"/>
      <c r="K343" s="17"/>
      <c r="L343" s="17"/>
    </row>
    <row r="344" spans="1:12" ht="13.5" customHeight="1">
      <c r="A344" s="12"/>
      <c r="B344" s="38" t="s">
        <v>104</v>
      </c>
      <c r="C344" s="12" t="s">
        <v>109</v>
      </c>
      <c r="D344" s="39">
        <v>192</v>
      </c>
      <c r="E344" s="64">
        <v>0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f>SUM(J344:K344)</f>
        <v>0</v>
      </c>
    </row>
    <row r="345" spans="1:12" ht="25.5">
      <c r="A345" s="12"/>
      <c r="B345" s="38" t="s">
        <v>110</v>
      </c>
      <c r="C345" s="12" t="s">
        <v>111</v>
      </c>
      <c r="D345" s="64">
        <v>0</v>
      </c>
      <c r="E345" s="64">
        <v>0</v>
      </c>
      <c r="F345" s="39">
        <v>500</v>
      </c>
      <c r="G345" s="64">
        <v>0</v>
      </c>
      <c r="H345" s="39">
        <v>500</v>
      </c>
      <c r="I345" s="64">
        <v>0</v>
      </c>
      <c r="J345" s="39">
        <v>1</v>
      </c>
      <c r="K345" s="64">
        <v>0</v>
      </c>
      <c r="L345" s="39">
        <f>SUM(J345:K345)</f>
        <v>1</v>
      </c>
    </row>
    <row r="346" spans="1:12" ht="13.5" customHeight="1">
      <c r="A346" s="12"/>
      <c r="B346" s="38" t="s">
        <v>143</v>
      </c>
      <c r="C346" s="12" t="s">
        <v>161</v>
      </c>
      <c r="D346" s="39">
        <v>86972</v>
      </c>
      <c r="E346" s="64">
        <v>0</v>
      </c>
      <c r="F346" s="39">
        <v>146100</v>
      </c>
      <c r="G346" s="64">
        <v>0</v>
      </c>
      <c r="H346" s="39">
        <v>189600</v>
      </c>
      <c r="I346" s="64">
        <v>0</v>
      </c>
      <c r="J346" s="39">
        <v>200000</v>
      </c>
      <c r="K346" s="64">
        <v>0</v>
      </c>
      <c r="L346" s="39">
        <f>SUM(J346:K346)</f>
        <v>200000</v>
      </c>
    </row>
    <row r="347" spans="1:12" ht="13.5" customHeight="1">
      <c r="A347" s="12"/>
      <c r="B347" s="38"/>
      <c r="C347" s="12"/>
      <c r="D347" s="17"/>
      <c r="E347" s="17"/>
      <c r="F347" s="17"/>
      <c r="G347" s="72"/>
      <c r="H347" s="72"/>
      <c r="I347" s="17"/>
      <c r="J347" s="17"/>
      <c r="K347" s="17"/>
      <c r="L347" s="17"/>
    </row>
    <row r="348" spans="1:12" ht="13.5" customHeight="1">
      <c r="A348" s="12"/>
      <c r="B348" s="1">
        <v>81</v>
      </c>
      <c r="C348" s="12" t="s">
        <v>112</v>
      </c>
      <c r="D348" s="17"/>
      <c r="E348" s="17"/>
      <c r="F348" s="17"/>
      <c r="G348" s="72"/>
      <c r="H348" s="72"/>
      <c r="I348" s="17"/>
      <c r="J348" s="17"/>
      <c r="K348" s="17"/>
      <c r="L348" s="17"/>
    </row>
    <row r="349" spans="1:12" ht="13.5" customHeight="1">
      <c r="A349" s="12"/>
      <c r="B349" s="38" t="s">
        <v>113</v>
      </c>
      <c r="C349" s="12" t="s">
        <v>114</v>
      </c>
      <c r="D349" s="39">
        <v>254712</v>
      </c>
      <c r="E349" s="64">
        <v>0</v>
      </c>
      <c r="F349" s="39">
        <v>280000</v>
      </c>
      <c r="G349" s="64">
        <v>0</v>
      </c>
      <c r="H349" s="39">
        <v>280000</v>
      </c>
      <c r="I349" s="64">
        <v>0</v>
      </c>
      <c r="J349" s="39">
        <v>186000</v>
      </c>
      <c r="K349" s="64">
        <v>0</v>
      </c>
      <c r="L349" s="39">
        <f>SUM(J349:K349)</f>
        <v>186000</v>
      </c>
    </row>
    <row r="350" spans="1:12" ht="13.5" customHeight="1">
      <c r="A350" s="12" t="s">
        <v>14</v>
      </c>
      <c r="B350" s="1">
        <v>81</v>
      </c>
      <c r="C350" s="12" t="s">
        <v>112</v>
      </c>
      <c r="D350" s="62">
        <f aca="true" t="shared" si="70" ref="D350:L350">SUM(D349:D349)</f>
        <v>254712</v>
      </c>
      <c r="E350" s="66">
        <f t="shared" si="70"/>
        <v>0</v>
      </c>
      <c r="F350" s="62">
        <f>SUM(F349:F349)</f>
        <v>280000</v>
      </c>
      <c r="G350" s="66">
        <f>SUM(G349:G349)</f>
        <v>0</v>
      </c>
      <c r="H350" s="62">
        <f t="shared" si="70"/>
        <v>280000</v>
      </c>
      <c r="I350" s="66">
        <f t="shared" si="70"/>
        <v>0</v>
      </c>
      <c r="J350" s="62">
        <f t="shared" si="70"/>
        <v>186000</v>
      </c>
      <c r="K350" s="66">
        <f t="shared" si="70"/>
        <v>0</v>
      </c>
      <c r="L350" s="62">
        <f t="shared" si="70"/>
        <v>186000</v>
      </c>
    </row>
    <row r="351" spans="1:12" ht="13.5" customHeight="1">
      <c r="A351" s="12" t="s">
        <v>14</v>
      </c>
      <c r="B351" s="49">
        <v>1</v>
      </c>
      <c r="C351" s="12" t="s">
        <v>18</v>
      </c>
      <c r="D351" s="62">
        <f aca="true" t="shared" si="71" ref="D351:L351">D350+SUM(D344:D346)</f>
        <v>341876</v>
      </c>
      <c r="E351" s="66">
        <f t="shared" si="71"/>
        <v>0</v>
      </c>
      <c r="F351" s="62">
        <f>F350+SUM(F344:F346)</f>
        <v>426600</v>
      </c>
      <c r="G351" s="66">
        <f>G350+SUM(G344:G346)</f>
        <v>0</v>
      </c>
      <c r="H351" s="62">
        <f t="shared" si="71"/>
        <v>470100</v>
      </c>
      <c r="I351" s="66">
        <f t="shared" si="71"/>
        <v>0</v>
      </c>
      <c r="J351" s="62">
        <f t="shared" si="71"/>
        <v>386001</v>
      </c>
      <c r="K351" s="66">
        <f t="shared" si="71"/>
        <v>0</v>
      </c>
      <c r="L351" s="62">
        <f t="shared" si="71"/>
        <v>386001</v>
      </c>
    </row>
    <row r="352" spans="1:12" ht="13.5" customHeight="1">
      <c r="A352" s="12" t="s">
        <v>14</v>
      </c>
      <c r="B352" s="57">
        <v>60.8</v>
      </c>
      <c r="C352" s="33" t="s">
        <v>147</v>
      </c>
      <c r="D352" s="62">
        <f aca="true" t="shared" si="72" ref="D352:L353">D351</f>
        <v>341876</v>
      </c>
      <c r="E352" s="66">
        <f t="shared" si="72"/>
        <v>0</v>
      </c>
      <c r="F352" s="62">
        <f>F351</f>
        <v>426600</v>
      </c>
      <c r="G352" s="66">
        <f>G351</f>
        <v>0</v>
      </c>
      <c r="H352" s="62">
        <f t="shared" si="72"/>
        <v>470100</v>
      </c>
      <c r="I352" s="66">
        <f t="shared" si="72"/>
        <v>0</v>
      </c>
      <c r="J352" s="62">
        <f t="shared" si="72"/>
        <v>386001</v>
      </c>
      <c r="K352" s="66">
        <f t="shared" si="72"/>
        <v>0</v>
      </c>
      <c r="L352" s="62">
        <f t="shared" si="72"/>
        <v>386001</v>
      </c>
    </row>
    <row r="353" spans="1:12" ht="13.5" customHeight="1">
      <c r="A353" s="12" t="s">
        <v>14</v>
      </c>
      <c r="B353" s="1">
        <v>60</v>
      </c>
      <c r="C353" s="12" t="s">
        <v>108</v>
      </c>
      <c r="D353" s="62">
        <f t="shared" si="72"/>
        <v>341876</v>
      </c>
      <c r="E353" s="66">
        <f t="shared" si="72"/>
        <v>0</v>
      </c>
      <c r="F353" s="62">
        <f>F352</f>
        <v>426600</v>
      </c>
      <c r="G353" s="66">
        <f>G352</f>
        <v>0</v>
      </c>
      <c r="H353" s="62">
        <f t="shared" si="72"/>
        <v>470100</v>
      </c>
      <c r="I353" s="66">
        <f t="shared" si="72"/>
        <v>0</v>
      </c>
      <c r="J353" s="62">
        <f t="shared" si="72"/>
        <v>386001</v>
      </c>
      <c r="K353" s="66">
        <f t="shared" si="72"/>
        <v>0</v>
      </c>
      <c r="L353" s="62">
        <f t="shared" si="72"/>
        <v>386001</v>
      </c>
    </row>
    <row r="354" spans="1:12" ht="13.5" customHeight="1">
      <c r="A354" s="12" t="s">
        <v>14</v>
      </c>
      <c r="B354" s="43">
        <v>2435</v>
      </c>
      <c r="C354" s="33" t="s">
        <v>4</v>
      </c>
      <c r="D354" s="39">
        <f aca="true" t="shared" si="73" ref="D354:L354">D352</f>
        <v>341876</v>
      </c>
      <c r="E354" s="64">
        <f t="shared" si="73"/>
        <v>0</v>
      </c>
      <c r="F354" s="39">
        <f>F352</f>
        <v>426600</v>
      </c>
      <c r="G354" s="64">
        <f>G352</f>
        <v>0</v>
      </c>
      <c r="H354" s="39">
        <f t="shared" si="73"/>
        <v>470100</v>
      </c>
      <c r="I354" s="64">
        <f t="shared" si="73"/>
        <v>0</v>
      </c>
      <c r="J354" s="39">
        <f t="shared" si="73"/>
        <v>386001</v>
      </c>
      <c r="K354" s="64">
        <f t="shared" si="73"/>
        <v>0</v>
      </c>
      <c r="L354" s="39">
        <f t="shared" si="73"/>
        <v>386001</v>
      </c>
    </row>
    <row r="355" spans="1:12" ht="13.5" customHeight="1">
      <c r="A355" s="58" t="s">
        <v>14</v>
      </c>
      <c r="B355" s="59"/>
      <c r="C355" s="60" t="s">
        <v>15</v>
      </c>
      <c r="D355" s="62">
        <f aca="true" t="shared" si="74" ref="D355:L355">D274+D354+D338+D320+D328</f>
        <v>391789</v>
      </c>
      <c r="E355" s="62">
        <f t="shared" si="74"/>
        <v>143029</v>
      </c>
      <c r="F355" s="62">
        <f t="shared" si="74"/>
        <v>460049</v>
      </c>
      <c r="G355" s="62">
        <f t="shared" si="74"/>
        <v>143823</v>
      </c>
      <c r="H355" s="62">
        <f t="shared" si="74"/>
        <v>585148</v>
      </c>
      <c r="I355" s="62">
        <f t="shared" si="74"/>
        <v>140370</v>
      </c>
      <c r="J355" s="62">
        <f t="shared" si="74"/>
        <v>466280</v>
      </c>
      <c r="K355" s="62">
        <f t="shared" si="74"/>
        <v>171211</v>
      </c>
      <c r="L355" s="62">
        <f t="shared" si="74"/>
        <v>637491</v>
      </c>
    </row>
    <row r="356" spans="1:12" ht="12.75">
      <c r="A356" s="12"/>
      <c r="B356" s="1"/>
      <c r="C356" s="33"/>
      <c r="D356" s="17"/>
      <c r="E356" s="17"/>
      <c r="F356" s="17"/>
      <c r="G356" s="72"/>
      <c r="H356" s="72"/>
      <c r="I356" s="17"/>
      <c r="J356" s="17"/>
      <c r="K356" s="17"/>
      <c r="L356" s="17"/>
    </row>
    <row r="357" spans="1:12" ht="12.75">
      <c r="A357" s="12"/>
      <c r="B357" s="1"/>
      <c r="C357" s="33" t="s">
        <v>115</v>
      </c>
      <c r="D357" s="17"/>
      <c r="E357" s="17"/>
      <c r="F357" s="17"/>
      <c r="G357" s="72"/>
      <c r="H357" s="72"/>
      <c r="I357" s="17"/>
      <c r="J357" s="17"/>
      <c r="K357" s="17"/>
      <c r="L357" s="17"/>
    </row>
    <row r="358" spans="1:12" ht="12.75">
      <c r="A358" s="12" t="s">
        <v>16</v>
      </c>
      <c r="B358" s="43">
        <v>4401</v>
      </c>
      <c r="C358" s="33" t="s">
        <v>5</v>
      </c>
      <c r="D358" s="17"/>
      <c r="E358" s="17"/>
      <c r="F358" s="17"/>
      <c r="G358" s="72"/>
      <c r="H358" s="72"/>
      <c r="I358" s="17"/>
      <c r="J358" s="17"/>
      <c r="K358" s="17"/>
      <c r="L358" s="17"/>
    </row>
    <row r="359" spans="1:12" ht="12.75">
      <c r="A359" s="12"/>
      <c r="B359" s="53">
        <v>0.104</v>
      </c>
      <c r="C359" s="33" t="s">
        <v>61</v>
      </c>
      <c r="D359" s="17"/>
      <c r="E359" s="17"/>
      <c r="F359" s="17"/>
      <c r="G359" s="72"/>
      <c r="H359" s="72"/>
      <c r="I359" s="17"/>
      <c r="J359" s="17"/>
      <c r="K359" s="17"/>
      <c r="L359" s="17"/>
    </row>
    <row r="360" spans="1:12" ht="12.75">
      <c r="A360" s="12"/>
      <c r="B360" s="37">
        <v>1</v>
      </c>
      <c r="C360" s="12" t="s">
        <v>18</v>
      </c>
      <c r="D360" s="17"/>
      <c r="E360" s="17"/>
      <c r="F360" s="17"/>
      <c r="G360" s="72"/>
      <c r="H360" s="72"/>
      <c r="I360" s="17"/>
      <c r="J360" s="17"/>
      <c r="K360" s="17"/>
      <c r="L360" s="17"/>
    </row>
    <row r="361" spans="1:12" ht="12.75">
      <c r="A361" s="12"/>
      <c r="B361" s="37">
        <v>44</v>
      </c>
      <c r="C361" s="12" t="s">
        <v>19</v>
      </c>
      <c r="D361" s="17"/>
      <c r="E361" s="17"/>
      <c r="F361" s="17"/>
      <c r="G361" s="72"/>
      <c r="H361" s="72"/>
      <c r="I361" s="17"/>
      <c r="J361" s="17"/>
      <c r="K361" s="17"/>
      <c r="L361" s="17"/>
    </row>
    <row r="362" spans="1:12" ht="12.75">
      <c r="A362" s="12"/>
      <c r="B362" s="56" t="s">
        <v>116</v>
      </c>
      <c r="C362" s="12" t="s">
        <v>117</v>
      </c>
      <c r="D362" s="64">
        <v>0</v>
      </c>
      <c r="E362" s="64">
        <v>0</v>
      </c>
      <c r="F362" s="64">
        <v>0</v>
      </c>
      <c r="G362" s="64">
        <v>0</v>
      </c>
      <c r="H362" s="39">
        <v>22000</v>
      </c>
      <c r="I362" s="64">
        <v>0</v>
      </c>
      <c r="J362" s="39">
        <v>10000</v>
      </c>
      <c r="K362" s="64">
        <v>0</v>
      </c>
      <c r="L362" s="39">
        <f>SUM(J362:K362)</f>
        <v>10000</v>
      </c>
    </row>
    <row r="363" spans="1:12" ht="12.75">
      <c r="A363" s="12"/>
      <c r="B363" s="56" t="s">
        <v>177</v>
      </c>
      <c r="C363" s="12" t="s">
        <v>178</v>
      </c>
      <c r="D363" s="64">
        <v>0</v>
      </c>
      <c r="E363" s="64">
        <v>0</v>
      </c>
      <c r="F363" s="64">
        <v>0</v>
      </c>
      <c r="G363" s="64">
        <v>0</v>
      </c>
      <c r="H363" s="64">
        <v>0</v>
      </c>
      <c r="I363" s="64">
        <v>0</v>
      </c>
      <c r="J363" s="39">
        <v>7000</v>
      </c>
      <c r="K363" s="64">
        <v>0</v>
      </c>
      <c r="L363" s="39">
        <f>SUM(J363:K363)</f>
        <v>7000</v>
      </c>
    </row>
    <row r="364" spans="1:12" ht="12.75">
      <c r="A364" s="12" t="s">
        <v>14</v>
      </c>
      <c r="B364" s="37">
        <v>1</v>
      </c>
      <c r="C364" s="12" t="s">
        <v>18</v>
      </c>
      <c r="D364" s="66">
        <f aca="true" t="shared" si="75" ref="D364:L364">SUM(D362:D363)</f>
        <v>0</v>
      </c>
      <c r="E364" s="66">
        <f t="shared" si="75"/>
        <v>0</v>
      </c>
      <c r="F364" s="66">
        <f t="shared" si="75"/>
        <v>0</v>
      </c>
      <c r="G364" s="66">
        <f t="shared" si="75"/>
        <v>0</v>
      </c>
      <c r="H364" s="62">
        <f t="shared" si="75"/>
        <v>22000</v>
      </c>
      <c r="I364" s="66">
        <f t="shared" si="75"/>
        <v>0</v>
      </c>
      <c r="J364" s="62">
        <f t="shared" si="75"/>
        <v>17000</v>
      </c>
      <c r="K364" s="66">
        <f t="shared" si="75"/>
        <v>0</v>
      </c>
      <c r="L364" s="62">
        <f t="shared" si="75"/>
        <v>17000</v>
      </c>
    </row>
    <row r="365" spans="1:12" ht="12.75">
      <c r="A365" s="12" t="s">
        <v>14</v>
      </c>
      <c r="B365" s="53">
        <v>0.104</v>
      </c>
      <c r="C365" s="33" t="s">
        <v>61</v>
      </c>
      <c r="D365" s="66">
        <f aca="true" t="shared" si="76" ref="D365:L366">D364</f>
        <v>0</v>
      </c>
      <c r="E365" s="66">
        <f t="shared" si="76"/>
        <v>0</v>
      </c>
      <c r="F365" s="66">
        <f>F364</f>
        <v>0</v>
      </c>
      <c r="G365" s="66">
        <f>G364</f>
        <v>0</v>
      </c>
      <c r="H365" s="62">
        <f t="shared" si="76"/>
        <v>22000</v>
      </c>
      <c r="I365" s="66">
        <f t="shared" si="76"/>
        <v>0</v>
      </c>
      <c r="J365" s="62">
        <f t="shared" si="76"/>
        <v>17000</v>
      </c>
      <c r="K365" s="66">
        <f t="shared" si="76"/>
        <v>0</v>
      </c>
      <c r="L365" s="62">
        <f t="shared" si="76"/>
        <v>17000</v>
      </c>
    </row>
    <row r="366" spans="1:12" ht="12.75">
      <c r="A366" s="12" t="s">
        <v>14</v>
      </c>
      <c r="B366" s="43">
        <v>4401</v>
      </c>
      <c r="C366" s="33" t="s">
        <v>5</v>
      </c>
      <c r="D366" s="66">
        <f>D365</f>
        <v>0</v>
      </c>
      <c r="E366" s="66">
        <f t="shared" si="76"/>
        <v>0</v>
      </c>
      <c r="F366" s="66">
        <f>F365</f>
        <v>0</v>
      </c>
      <c r="G366" s="66">
        <f>G365</f>
        <v>0</v>
      </c>
      <c r="H366" s="62">
        <f t="shared" si="76"/>
        <v>22000</v>
      </c>
      <c r="I366" s="66">
        <f t="shared" si="76"/>
        <v>0</v>
      </c>
      <c r="J366" s="62">
        <f t="shared" si="76"/>
        <v>17000</v>
      </c>
      <c r="K366" s="66">
        <f t="shared" si="76"/>
        <v>0</v>
      </c>
      <c r="L366" s="62">
        <f t="shared" si="76"/>
        <v>17000</v>
      </c>
    </row>
    <row r="367" spans="1:12" ht="12.75">
      <c r="A367" s="12"/>
      <c r="B367" s="43"/>
      <c r="C367" s="33"/>
      <c r="D367" s="17"/>
      <c r="E367" s="39"/>
      <c r="F367" s="39"/>
      <c r="G367" s="74"/>
      <c r="H367" s="72"/>
      <c r="I367" s="39"/>
      <c r="J367" s="39"/>
      <c r="K367" s="39"/>
      <c r="L367" s="39"/>
    </row>
    <row r="368" spans="1:12" ht="12.75">
      <c r="A368" s="12" t="s">
        <v>16</v>
      </c>
      <c r="B368" s="43">
        <v>4408</v>
      </c>
      <c r="C368" s="67" t="s">
        <v>121</v>
      </c>
      <c r="D368" s="17"/>
      <c r="E368" s="17"/>
      <c r="F368" s="17"/>
      <c r="G368" s="72"/>
      <c r="H368" s="72"/>
      <c r="I368" s="17"/>
      <c r="J368" s="17"/>
      <c r="K368" s="17"/>
      <c r="L368" s="17"/>
    </row>
    <row r="369" spans="1:12" ht="12.75">
      <c r="A369" s="12"/>
      <c r="B369" s="37">
        <v>2</v>
      </c>
      <c r="C369" s="12" t="s">
        <v>118</v>
      </c>
      <c r="D369" s="17"/>
      <c r="E369" s="17"/>
      <c r="F369" s="17"/>
      <c r="G369" s="72"/>
      <c r="H369" s="72"/>
      <c r="I369" s="17"/>
      <c r="J369" s="17"/>
      <c r="K369" s="17"/>
      <c r="L369" s="17"/>
    </row>
    <row r="370" spans="1:12" ht="12.75">
      <c r="A370" s="12"/>
      <c r="B370" s="53">
        <v>2.101</v>
      </c>
      <c r="C370" s="33" t="s">
        <v>119</v>
      </c>
      <c r="D370" s="17"/>
      <c r="E370" s="17"/>
      <c r="F370" s="17"/>
      <c r="G370" s="72"/>
      <c r="H370" s="72"/>
      <c r="I370" s="17"/>
      <c r="J370" s="17"/>
      <c r="K370" s="17"/>
      <c r="L370" s="17"/>
    </row>
    <row r="371" spans="1:12" ht="12.75">
      <c r="A371" s="12"/>
      <c r="B371" s="68" t="s">
        <v>120</v>
      </c>
      <c r="C371" s="12" t="s">
        <v>19</v>
      </c>
      <c r="D371" s="17"/>
      <c r="E371" s="17"/>
      <c r="F371" s="17"/>
      <c r="G371" s="72"/>
      <c r="H371" s="72"/>
      <c r="I371" s="17"/>
      <c r="J371" s="17"/>
      <c r="K371" s="17"/>
      <c r="L371" s="17"/>
    </row>
    <row r="372" spans="1:12" ht="25.5">
      <c r="A372" s="12"/>
      <c r="B372" s="38" t="s">
        <v>132</v>
      </c>
      <c r="C372" s="12" t="s">
        <v>145</v>
      </c>
      <c r="D372" s="39">
        <v>6966</v>
      </c>
      <c r="E372" s="64">
        <v>0</v>
      </c>
      <c r="F372" s="39">
        <v>10000</v>
      </c>
      <c r="G372" s="64">
        <v>0</v>
      </c>
      <c r="H372" s="39">
        <v>10000</v>
      </c>
      <c r="I372" s="64">
        <v>0</v>
      </c>
      <c r="J372" s="39">
        <v>1</v>
      </c>
      <c r="K372" s="64">
        <v>0</v>
      </c>
      <c r="L372" s="39">
        <f>SUM(J372:K372)</f>
        <v>1</v>
      </c>
    </row>
    <row r="373" spans="1:12" ht="12.75">
      <c r="A373" s="12" t="s">
        <v>14</v>
      </c>
      <c r="B373" s="53">
        <v>2.101</v>
      </c>
      <c r="C373" s="33" t="s">
        <v>119</v>
      </c>
      <c r="D373" s="61">
        <f aca="true" t="shared" si="77" ref="D373:L373">SUM(D372:D372)</f>
        <v>6966</v>
      </c>
      <c r="E373" s="65">
        <f t="shared" si="77"/>
        <v>0</v>
      </c>
      <c r="F373" s="61">
        <f t="shared" si="77"/>
        <v>10000</v>
      </c>
      <c r="G373" s="65">
        <f t="shared" si="77"/>
        <v>0</v>
      </c>
      <c r="H373" s="61">
        <f t="shared" si="77"/>
        <v>10000</v>
      </c>
      <c r="I373" s="65">
        <f t="shared" si="77"/>
        <v>0</v>
      </c>
      <c r="J373" s="61">
        <f t="shared" si="77"/>
        <v>1</v>
      </c>
      <c r="K373" s="65">
        <f t="shared" si="77"/>
        <v>0</v>
      </c>
      <c r="L373" s="61">
        <f t="shared" si="77"/>
        <v>1</v>
      </c>
    </row>
    <row r="374" spans="1:12" ht="12.75">
      <c r="A374" s="12" t="s">
        <v>14</v>
      </c>
      <c r="B374" s="37">
        <v>2</v>
      </c>
      <c r="C374" s="12" t="s">
        <v>118</v>
      </c>
      <c r="D374" s="39">
        <f aca="true" t="shared" si="78" ref="D374:L375">D373</f>
        <v>6966</v>
      </c>
      <c r="E374" s="64">
        <f t="shared" si="78"/>
        <v>0</v>
      </c>
      <c r="F374" s="39">
        <f>F373</f>
        <v>10000</v>
      </c>
      <c r="G374" s="64">
        <f>G373</f>
        <v>0</v>
      </c>
      <c r="H374" s="39">
        <f t="shared" si="78"/>
        <v>10000</v>
      </c>
      <c r="I374" s="64">
        <f t="shared" si="78"/>
        <v>0</v>
      </c>
      <c r="J374" s="39">
        <f t="shared" si="78"/>
        <v>1</v>
      </c>
      <c r="K374" s="64">
        <f t="shared" si="78"/>
        <v>0</v>
      </c>
      <c r="L374" s="39">
        <f t="shared" si="78"/>
        <v>1</v>
      </c>
    </row>
    <row r="375" spans="1:12" ht="25.5">
      <c r="A375" s="12" t="s">
        <v>14</v>
      </c>
      <c r="B375" s="43">
        <v>4408</v>
      </c>
      <c r="C375" s="33" t="s">
        <v>159</v>
      </c>
      <c r="D375" s="62">
        <f t="shared" si="78"/>
        <v>6966</v>
      </c>
      <c r="E375" s="66">
        <f t="shared" si="78"/>
        <v>0</v>
      </c>
      <c r="F375" s="62">
        <f>F374</f>
        <v>10000</v>
      </c>
      <c r="G375" s="66">
        <f>G374</f>
        <v>0</v>
      </c>
      <c r="H375" s="62">
        <f t="shared" si="78"/>
        <v>10000</v>
      </c>
      <c r="I375" s="66">
        <f t="shared" si="78"/>
        <v>0</v>
      </c>
      <c r="J375" s="62">
        <f t="shared" si="78"/>
        <v>1</v>
      </c>
      <c r="K375" s="66">
        <f t="shared" si="78"/>
        <v>0</v>
      </c>
      <c r="L375" s="62">
        <f t="shared" si="78"/>
        <v>1</v>
      </c>
    </row>
    <row r="376" spans="1:12" ht="12.75">
      <c r="A376" s="58" t="s">
        <v>14</v>
      </c>
      <c r="B376" s="59"/>
      <c r="C376" s="60" t="s">
        <v>115</v>
      </c>
      <c r="D376" s="39">
        <f aca="true" t="shared" si="79" ref="D376:L376">D366+D375</f>
        <v>6966</v>
      </c>
      <c r="E376" s="64">
        <f t="shared" si="79"/>
        <v>0</v>
      </c>
      <c r="F376" s="39">
        <f t="shared" si="79"/>
        <v>10000</v>
      </c>
      <c r="G376" s="64">
        <f t="shared" si="79"/>
        <v>0</v>
      </c>
      <c r="H376" s="39">
        <f t="shared" si="79"/>
        <v>32000</v>
      </c>
      <c r="I376" s="64">
        <f t="shared" si="79"/>
        <v>0</v>
      </c>
      <c r="J376" s="39">
        <f t="shared" si="79"/>
        <v>17001</v>
      </c>
      <c r="K376" s="64">
        <f t="shared" si="79"/>
        <v>0</v>
      </c>
      <c r="L376" s="39">
        <f t="shared" si="79"/>
        <v>17001</v>
      </c>
    </row>
    <row r="377" spans="1:12" ht="12.75">
      <c r="A377" s="29" t="s">
        <v>14</v>
      </c>
      <c r="B377" s="30"/>
      <c r="C377" s="46" t="s">
        <v>7</v>
      </c>
      <c r="D377" s="69">
        <f aca="true" t="shared" si="80" ref="D377:L377">D376+D355</f>
        <v>398755</v>
      </c>
      <c r="E377" s="69">
        <f t="shared" si="80"/>
        <v>143029</v>
      </c>
      <c r="F377" s="69">
        <f t="shared" si="80"/>
        <v>470049</v>
      </c>
      <c r="G377" s="69">
        <f t="shared" si="80"/>
        <v>143823</v>
      </c>
      <c r="H377" s="69">
        <f t="shared" si="80"/>
        <v>617148</v>
      </c>
      <c r="I377" s="82">
        <f t="shared" si="80"/>
        <v>140370</v>
      </c>
      <c r="J377" s="69">
        <f t="shared" si="80"/>
        <v>483281</v>
      </c>
      <c r="K377" s="69">
        <f t="shared" si="80"/>
        <v>171211</v>
      </c>
      <c r="L377" s="69">
        <f t="shared" si="80"/>
        <v>654492</v>
      </c>
    </row>
    <row r="378" spans="1:12" ht="12.75" customHeight="1">
      <c r="A378" s="12"/>
      <c r="B378" s="1"/>
      <c r="C378" s="87"/>
      <c r="D378" s="70"/>
      <c r="E378" s="70"/>
      <c r="F378" s="70"/>
      <c r="G378" s="70"/>
      <c r="H378" s="4"/>
      <c r="I378" s="4"/>
      <c r="J378" s="4"/>
      <c r="K378" s="4"/>
      <c r="L378" s="4"/>
    </row>
    <row r="379" spans="1:12" ht="12.75">
      <c r="A379" s="12"/>
      <c r="B379" s="43">
        <v>2401</v>
      </c>
      <c r="C379" s="33" t="s">
        <v>1</v>
      </c>
      <c r="D379" s="4"/>
      <c r="E379" s="4"/>
      <c r="F379" s="4"/>
      <c r="G379" s="4"/>
      <c r="H379" s="4"/>
      <c r="I379" s="4"/>
      <c r="J379" s="4"/>
      <c r="K379" s="4"/>
      <c r="L379" s="4"/>
    </row>
    <row r="380" spans="1:12" ht="12.75">
      <c r="A380" s="12"/>
      <c r="B380" s="36">
        <v>0.911</v>
      </c>
      <c r="C380" s="33" t="s">
        <v>148</v>
      </c>
      <c r="D380" s="4">
        <v>948</v>
      </c>
      <c r="E380" s="4">
        <v>26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</row>
    <row r="381" spans="1:12" ht="12.75">
      <c r="A381" s="29"/>
      <c r="B381" s="63"/>
      <c r="C381" s="46"/>
      <c r="D381" s="23"/>
      <c r="E381" s="23"/>
      <c r="F381" s="65"/>
      <c r="G381" s="65"/>
      <c r="H381" s="65"/>
      <c r="I381" s="65"/>
      <c r="J381" s="65"/>
      <c r="K381" s="65"/>
      <c r="L381" s="65"/>
    </row>
  </sheetData>
  <sheetProtection/>
  <autoFilter ref="A20:L381"/>
  <mergeCells count="8">
    <mergeCell ref="J18:L18"/>
    <mergeCell ref="H18:I18"/>
    <mergeCell ref="D18:E18"/>
    <mergeCell ref="J17:L17"/>
    <mergeCell ref="F18:G18"/>
    <mergeCell ref="D17:E17"/>
    <mergeCell ref="F17:G17"/>
    <mergeCell ref="H17:I17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1" useFirstPageNumber="1" fitToHeight="15" horizontalDpi="600" verticalDpi="600" orientation="landscape" paperSize="9" r:id="rId3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2012-06-23T07:28:18Z</cp:lastPrinted>
  <dcterms:created xsi:type="dcterms:W3CDTF">2004-06-02T16:03:32Z</dcterms:created>
  <dcterms:modified xsi:type="dcterms:W3CDTF">2012-06-23T07:36:41Z</dcterms:modified>
  <cp:category/>
  <cp:version/>
  <cp:contentType/>
  <cp:contentStatus/>
</cp:coreProperties>
</file>